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工作\2021年工作\材料\调整报告\"/>
    </mc:Choice>
  </mc:AlternateContent>
  <bookViews>
    <workbookView xWindow="0" yWindow="0" windowWidth="26083" windowHeight="10800" activeTab="5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</sheets>
  <definedNames>
    <definedName name="_xlnm._FilterDatabase" localSheetId="1" hidden="1">表二!$A$5:$B$5</definedName>
    <definedName name="_xlnm._FilterDatabase" localSheetId="0" hidden="1">表一!$A$4:$D$28</definedName>
    <definedName name="_xlnm.Print_Titles" localSheetId="0">表一!$3:$3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F14" i="4"/>
  <c r="E14" i="4"/>
  <c r="D13" i="4"/>
  <c r="C13" i="4"/>
  <c r="F13" i="4"/>
  <c r="E13" i="4"/>
  <c r="F12" i="4"/>
  <c r="E12" i="4"/>
  <c r="D11" i="4"/>
  <c r="C11" i="4"/>
  <c r="F11" i="4"/>
  <c r="E11" i="4"/>
  <c r="D10" i="4"/>
  <c r="C10" i="4"/>
  <c r="F10" i="4"/>
  <c r="E10" i="4"/>
  <c r="C9" i="4"/>
  <c r="D9" i="4"/>
  <c r="F9" i="4"/>
  <c r="E9" i="4"/>
  <c r="D8" i="4"/>
  <c r="F8" i="4"/>
  <c r="E8" i="4"/>
  <c r="D7" i="4"/>
  <c r="C7" i="4"/>
  <c r="F7" i="4"/>
  <c r="E7" i="4"/>
  <c r="D6" i="4"/>
  <c r="C6" i="4"/>
  <c r="F6" i="4"/>
  <c r="E6" i="4"/>
  <c r="D5" i="4"/>
  <c r="C5" i="4"/>
  <c r="F5" i="4"/>
  <c r="E5" i="4"/>
  <c r="D4" i="4"/>
  <c r="C4" i="4"/>
  <c r="F4" i="4"/>
  <c r="E4" i="4"/>
  <c r="E24" i="3"/>
  <c r="E23" i="3"/>
  <c r="F22" i="3"/>
  <c r="E22" i="3"/>
  <c r="D21" i="3"/>
  <c r="F21" i="3"/>
  <c r="B21" i="3"/>
  <c r="E21" i="3"/>
  <c r="D20" i="3"/>
  <c r="F20" i="3"/>
  <c r="B20" i="3"/>
  <c r="E20" i="3"/>
  <c r="E19" i="3"/>
  <c r="E18" i="3"/>
  <c r="F17" i="3"/>
  <c r="E17" i="3"/>
  <c r="D16" i="3"/>
  <c r="F16" i="3"/>
  <c r="B16" i="3"/>
  <c r="E16" i="3"/>
  <c r="D15" i="3"/>
  <c r="F15" i="3"/>
  <c r="B15" i="3"/>
  <c r="E15" i="3"/>
  <c r="E14" i="3"/>
  <c r="D13" i="3"/>
  <c r="B13" i="3"/>
  <c r="E13" i="3"/>
  <c r="D12" i="3"/>
  <c r="B12" i="3"/>
  <c r="E12" i="3"/>
  <c r="E11" i="3"/>
  <c r="F10" i="3"/>
  <c r="E10" i="3"/>
  <c r="D9" i="3"/>
  <c r="F9" i="3"/>
  <c r="B9" i="3"/>
  <c r="E9" i="3"/>
  <c r="F8" i="3"/>
  <c r="E8" i="3"/>
  <c r="E7" i="3"/>
  <c r="D6" i="3"/>
  <c r="F6" i="3"/>
  <c r="B6" i="3"/>
  <c r="E6" i="3"/>
  <c r="D5" i="3"/>
  <c r="F5" i="3"/>
  <c r="B5" i="3"/>
  <c r="E5" i="3"/>
  <c r="D4" i="3"/>
  <c r="F4" i="3"/>
  <c r="B4" i="3"/>
  <c r="E4" i="3"/>
  <c r="B497" i="2"/>
  <c r="B496" i="2"/>
  <c r="B494" i="2"/>
  <c r="B492" i="2"/>
  <c r="B491" i="2"/>
  <c r="B489" i="2"/>
  <c r="B488" i="2"/>
  <c r="B486" i="2"/>
  <c r="B484" i="2"/>
  <c r="B483" i="2"/>
  <c r="B481" i="2"/>
  <c r="B479" i="2"/>
  <c r="B477" i="2"/>
  <c r="B476" i="2"/>
  <c r="B472" i="2"/>
  <c r="B471" i="2"/>
  <c r="B467" i="2"/>
  <c r="B464" i="2"/>
  <c r="B463" i="2"/>
  <c r="B462" i="2"/>
  <c r="B461" i="2"/>
  <c r="B459" i="2"/>
  <c r="B457" i="2"/>
  <c r="B455" i="2"/>
  <c r="B453" i="2"/>
  <c r="B451" i="2"/>
  <c r="B449" i="2"/>
  <c r="B446" i="2"/>
  <c r="B443" i="2"/>
  <c r="B438" i="2"/>
  <c r="B435" i="2"/>
  <c r="B430" i="2"/>
  <c r="B426" i="2"/>
  <c r="B425" i="2"/>
  <c r="B422" i="2"/>
  <c r="B420" i="2"/>
  <c r="B417" i="2"/>
  <c r="B416" i="2"/>
  <c r="B414" i="2"/>
  <c r="B412" i="2"/>
  <c r="B409" i="2"/>
  <c r="B408" i="2"/>
  <c r="B406" i="2"/>
  <c r="B403" i="2"/>
  <c r="B402" i="2"/>
  <c r="B400" i="2"/>
  <c r="B398" i="2"/>
  <c r="B395" i="2"/>
  <c r="B394" i="2"/>
  <c r="B392" i="2"/>
  <c r="B391" i="2"/>
  <c r="B389" i="2"/>
  <c r="B386" i="2"/>
  <c r="B384" i="2"/>
  <c r="B380" i="2"/>
  <c r="B377" i="2"/>
  <c r="B376" i="2"/>
  <c r="B374" i="2"/>
  <c r="B373" i="2"/>
  <c r="B372" i="2"/>
  <c r="B370" i="2"/>
  <c r="B368" i="2"/>
  <c r="B367" i="2"/>
  <c r="B363" i="2"/>
  <c r="B360" i="2"/>
  <c r="B359" i="2"/>
  <c r="B358" i="2"/>
  <c r="B357" i="2"/>
  <c r="B356" i="2"/>
  <c r="B355" i="2"/>
  <c r="B349" i="2"/>
  <c r="B347" i="2"/>
  <c r="B346" i="2"/>
  <c r="B344" i="2"/>
  <c r="B342" i="2"/>
  <c r="B340" i="2"/>
  <c r="B339" i="2"/>
  <c r="B337" i="2"/>
  <c r="B336" i="2"/>
  <c r="B334" i="2"/>
  <c r="B331" i="2"/>
  <c r="B330" i="2"/>
  <c r="B329" i="2"/>
  <c r="B328" i="2"/>
  <c r="B326" i="2"/>
  <c r="B325" i="2"/>
  <c r="B324" i="2"/>
  <c r="B322" i="2"/>
  <c r="B315" i="2"/>
  <c r="B314" i="2"/>
  <c r="B312" i="2"/>
  <c r="B310" i="2"/>
  <c r="B309" i="2"/>
  <c r="B308" i="2"/>
  <c r="B307" i="2"/>
  <c r="B306" i="2"/>
  <c r="B305" i="2"/>
  <c r="B303" i="2"/>
  <c r="B301" i="2"/>
  <c r="B296" i="2"/>
  <c r="B293" i="2"/>
  <c r="B291" i="2"/>
  <c r="B290" i="2"/>
  <c r="B283" i="2"/>
  <c r="B281" i="2"/>
  <c r="B279" i="2"/>
  <c r="B275" i="2"/>
  <c r="B274" i="2"/>
  <c r="B272" i="2"/>
  <c r="B267" i="2"/>
  <c r="B265" i="2"/>
  <c r="B263" i="2"/>
  <c r="B261" i="2"/>
  <c r="B258" i="2"/>
  <c r="B256" i="2"/>
  <c r="B252" i="2"/>
  <c r="B245" i="2"/>
  <c r="B240" i="2"/>
  <c r="B236" i="2"/>
  <c r="B229" i="2"/>
  <c r="B228" i="2"/>
  <c r="B223" i="2"/>
  <c r="B215" i="2"/>
  <c r="B214" i="2"/>
  <c r="B208" i="2"/>
  <c r="B199" i="2"/>
  <c r="B196" i="2"/>
  <c r="B195" i="2"/>
  <c r="B194" i="2"/>
  <c r="B193" i="2"/>
  <c r="B189" i="2"/>
  <c r="B187" i="2"/>
  <c r="B179" i="2"/>
  <c r="B178" i="2"/>
  <c r="B177" i="2"/>
  <c r="B176" i="2"/>
  <c r="B173" i="2"/>
  <c r="B171" i="2"/>
  <c r="B169" i="2"/>
  <c r="B166" i="2"/>
  <c r="B165" i="2"/>
  <c r="B163" i="2"/>
  <c r="B159" i="2"/>
  <c r="B157" i="2"/>
  <c r="B155" i="2"/>
  <c r="B151" i="2"/>
  <c r="B150" i="2"/>
  <c r="B149" i="2"/>
  <c r="B145" i="2"/>
  <c r="B144" i="2"/>
  <c r="B142" i="2"/>
  <c r="B135" i="2"/>
  <c r="B130" i="2"/>
  <c r="B124" i="2"/>
  <c r="B123" i="2"/>
  <c r="B117" i="2"/>
  <c r="B116" i="2"/>
  <c r="B114" i="2"/>
  <c r="B111" i="2"/>
  <c r="B110" i="2"/>
  <c r="B98" i="2"/>
  <c r="B94" i="2"/>
  <c r="B90" i="2"/>
  <c r="B86" i="2"/>
  <c r="B82" i="2"/>
  <c r="B79" i="2"/>
  <c r="B78" i="2"/>
  <c r="B74" i="2"/>
  <c r="B71" i="2"/>
  <c r="B68" i="2"/>
  <c r="B62" i="2"/>
  <c r="B58" i="2"/>
  <c r="B54" i="2"/>
  <c r="B51" i="2"/>
  <c r="B44" i="2"/>
  <c r="B36" i="2"/>
  <c r="B31" i="2"/>
  <c r="B25" i="2"/>
  <c r="B23" i="2"/>
  <c r="B16" i="2"/>
  <c r="B7" i="2"/>
  <c r="B6" i="2"/>
  <c r="B5" i="2"/>
  <c r="B4" i="2"/>
  <c r="D28" i="1"/>
  <c r="F28" i="1"/>
  <c r="E28" i="1"/>
  <c r="F27" i="1"/>
  <c r="E27" i="1"/>
  <c r="F26" i="1"/>
  <c r="E26" i="1"/>
  <c r="F25" i="1"/>
  <c r="F24" i="1"/>
  <c r="F23" i="1"/>
  <c r="E23" i="1"/>
  <c r="F22" i="1"/>
  <c r="E22" i="1"/>
  <c r="D21" i="1"/>
  <c r="F21" i="1"/>
  <c r="E21" i="1"/>
  <c r="F20" i="1"/>
  <c r="E20" i="1"/>
  <c r="F19" i="1"/>
  <c r="E19" i="1"/>
  <c r="E18" i="1"/>
  <c r="E17" i="1"/>
  <c r="F16" i="1"/>
  <c r="E16" i="1"/>
  <c r="F15" i="1"/>
  <c r="E15" i="1"/>
  <c r="F14" i="1"/>
  <c r="E14" i="1"/>
  <c r="D13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F5" i="1"/>
  <c r="E5" i="1"/>
  <c r="D4" i="1"/>
  <c r="F4" i="1"/>
  <c r="E4" i="1"/>
</calcChain>
</file>

<file path=xl/comments1.xml><?xml version="1.0" encoding="utf-8"?>
<comments xmlns="http://schemas.openxmlformats.org/spreadsheetml/2006/main">
  <authors>
    <author>作者</author>
  </authors>
  <commentList>
    <comment ref="D1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一般债
</t>
        </r>
      </text>
    </comment>
  </commentList>
</comments>
</file>

<file path=xl/sharedStrings.xml><?xml version="1.0" encoding="utf-8"?>
<sst xmlns="http://schemas.openxmlformats.org/spreadsheetml/2006/main" count="621" uniqueCount="384">
  <si>
    <t>2021年一般公共预算支出预算调整情况表</t>
    <phoneticPr fontId="3" type="noConversion"/>
  </si>
  <si>
    <t>单位：万元</t>
    <phoneticPr fontId="3" type="noConversion"/>
  </si>
  <si>
    <t>科目名称</t>
  </si>
  <si>
    <t>2020年实绩数</t>
  </si>
  <si>
    <t>2021年预算数</t>
  </si>
  <si>
    <t>2021年调整预算数</t>
    <phoneticPr fontId="3" type="noConversion"/>
  </si>
  <si>
    <t>比上年增减%</t>
  </si>
  <si>
    <t>比年初预算增减%</t>
  </si>
  <si>
    <t>支出合计</t>
  </si>
  <si>
    <t>1.区本级支出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</si>
  <si>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</si>
  <si>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</si>
  <si>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</si>
  <si>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</si>
  <si>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</si>
  <si>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</si>
  <si>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</si>
  <si>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</si>
  <si>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</si>
  <si>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</si>
  <si>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</si>
  <si>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</si>
  <si>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</si>
  <si>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</si>
  <si>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</si>
  <si>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</si>
  <si>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援助其他地区支出</t>
  </si>
  <si>
    <t>灾害防治及应急管理支出</t>
  </si>
  <si>
    <t>预备费</t>
  </si>
  <si>
    <t>债务还本支出</t>
  </si>
  <si>
    <t>债务付息支出</t>
  </si>
  <si>
    <t>债务发行费用支出</t>
  </si>
  <si>
    <t>2.街道支出</t>
  </si>
  <si>
    <t>2021年一般公共预算支出功能分类科目明细表</t>
    <phoneticPr fontId="3" type="noConversion"/>
  </si>
  <si>
    <t>表二</t>
    <phoneticPr fontId="3" type="noConversion"/>
  </si>
  <si>
    <t>单位：万元</t>
    <phoneticPr fontId="3" type="noConversion"/>
  </si>
  <si>
    <t>项目</t>
    <phoneticPr fontId="3" type="noConversion"/>
  </si>
  <si>
    <t>调整预算</t>
    <phoneticPr fontId="3" type="noConversion"/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</si>
  <si>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</si>
  <si>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</si>
  <si>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</si>
  <si>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</si>
  <si>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</si>
  <si>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人大监督</t>
  </si>
  <si>
    <t xml:space="preserve">    人大代表履职能力提升</t>
  </si>
  <si>
    <t xml:space="preserve">    代表工作</t>
  </si>
  <si>
    <t xml:space="preserve">    事业运行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</si>
  <si>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</si>
  <si>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</si>
  <si>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</si>
  <si>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</si>
  <si>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政府办公厅（室）及相关机构事务</t>
  </si>
  <si>
    <t xml:space="preserve">    政务公开审批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</si>
  <si>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</si>
  <si>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</si>
  <si>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</si>
  <si>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物价管理</t>
  </si>
  <si>
    <t xml:space="preserve">  统计信息事务</t>
  </si>
  <si>
    <t xml:space="preserve">    信息事务</t>
  </si>
  <si>
    <t xml:space="preserve">    专项统计业务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</si>
  <si>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</si>
  <si>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</si>
  <si>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</si>
  <si>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</si>
  <si>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</si>
  <si>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信息化建设</t>
  </si>
  <si>
    <t xml:space="preserve">    财政委托业务支出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</si>
  <si>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</si>
  <si>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</si>
  <si>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</si>
  <si>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</si>
  <si>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纪检监察事务</t>
  </si>
  <si>
    <t xml:space="preserve">  商贸事务</t>
  </si>
  <si>
    <t xml:space="preserve">    招商引资</t>
  </si>
  <si>
    <t xml:space="preserve">    其他商贸事务支出</t>
  </si>
  <si>
    <t xml:space="preserve">  档案事务</t>
  </si>
  <si>
    <t xml:space="preserve">  民主党派及工商联事务</t>
  </si>
  <si>
    <t xml:space="preserve">  群众团体事务</t>
  </si>
  <si>
    <t xml:space="preserve">  党委办公厅（室）及相关机构事务</t>
  </si>
  <si>
    <t xml:space="preserve">  组织事务</t>
  </si>
  <si>
    <t xml:space="preserve">  宣传事务</t>
  </si>
  <si>
    <t xml:space="preserve">  统战事务</t>
  </si>
  <si>
    <t xml:space="preserve">  其他共产党事务支出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</si>
  <si>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</si>
  <si>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</si>
  <si>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</si>
  <si>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</si>
  <si>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</si>
  <si>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</si>
  <si>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</si>
  <si>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</si>
  <si>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</si>
  <si>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国防动员</t>
  </si>
  <si>
    <t xml:space="preserve">    兵役征集</t>
  </si>
  <si>
    <t xml:space="preserve">    民兵</t>
  </si>
  <si>
    <t xml:space="preserve">  其他国防支出</t>
  </si>
  <si>
    <t xml:space="preserve">    其他国防支出</t>
  </si>
  <si>
    <t xml:space="preserve">  公安</t>
  </si>
  <si>
    <t xml:space="preserve">    执法办案</t>
  </si>
  <si>
    <t xml:space="preserve">    其他公安支出</t>
  </si>
  <si>
    <t xml:space="preserve">  检察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</si>
  <si>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</si>
  <si>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</si>
  <si>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</si>
  <si>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</si>
  <si>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</si>
  <si>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</si>
  <si>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</si>
  <si>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</si>
  <si>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</si>
  <si>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其他公共安全支出</t>
  </si>
  <si>
    <t xml:space="preserve">    其他公共安全支出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</si>
  <si>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</si>
  <si>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</si>
  <si>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</si>
  <si>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</si>
  <si>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</si>
  <si>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</si>
  <si>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</si>
  <si>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</si>
  <si>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</si>
  <si>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</si>
  <si>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</si>
  <si>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</si>
  <si>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</si>
  <si>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</si>
  <si>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</si>
  <si>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</si>
  <si>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</si>
  <si>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其他教育费附加安排的支出</t>
  </si>
  <si>
    <t xml:space="preserve">  科学技术管理事务</t>
  </si>
  <si>
    <t xml:space="preserve">  技术研究与开发</t>
  </si>
  <si>
    <t xml:space="preserve">    其他技术研究与开发支出</t>
  </si>
  <si>
    <t xml:space="preserve">  科技条件与服务</t>
  </si>
  <si>
    <t xml:space="preserve">    机构运行</t>
  </si>
  <si>
    <t xml:space="preserve">  科学技术普及</t>
  </si>
  <si>
    <t xml:space="preserve">    科普活动</t>
  </si>
  <si>
    <t xml:space="preserve">    其他科学技术普及支出</t>
  </si>
  <si>
    <t xml:space="preserve">  其他科学技术支出</t>
  </si>
  <si>
    <t xml:space="preserve">    其他科学技术支出</t>
  </si>
  <si>
    <t xml:space="preserve">  文化和旅游</t>
  </si>
  <si>
    <t xml:space="preserve">    图书馆</t>
  </si>
  <si>
    <t xml:space="preserve">    群众文化</t>
  </si>
  <si>
    <t xml:space="preserve">    文化创作与保护</t>
  </si>
  <si>
    <t xml:space="preserve">    文化和旅游市场管理</t>
  </si>
  <si>
    <t xml:space="preserve">    其他文化和旅游支出</t>
  </si>
  <si>
    <t xml:space="preserve">  文物</t>
  </si>
  <si>
    <t xml:space="preserve">    博物馆</t>
  </si>
  <si>
    <t xml:space="preserve">  体育</t>
  </si>
  <si>
    <t xml:space="preserve">    体育竞赛</t>
  </si>
  <si>
    <t xml:space="preserve">    体育场馆</t>
  </si>
  <si>
    <t xml:space="preserve">    其他体育支出</t>
  </si>
  <si>
    <t xml:space="preserve">  其他文化旅游体育与传媒支出</t>
  </si>
  <si>
    <t xml:space="preserve">    其他文化旅游体育与传媒支出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</si>
  <si>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</si>
  <si>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</si>
  <si>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</si>
  <si>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</si>
  <si>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</si>
  <si>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</si>
  <si>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</si>
  <si>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劳动人事争议调解仲裁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</si>
  <si>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</si>
  <si>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</si>
  <si>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</si>
  <si>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</si>
  <si>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</si>
  <si>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</si>
  <si>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</si>
  <si>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</si>
  <si>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</si>
  <si>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</si>
  <si>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</si>
  <si>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</si>
  <si>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</si>
  <si>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</si>
  <si>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</si>
  <si>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就业补助</t>
  </si>
  <si>
    <t xml:space="preserve">    就业创业服务补贴</t>
  </si>
  <si>
    <t xml:space="preserve">    社会保险补贴</t>
  </si>
  <si>
    <t xml:space="preserve">    公益性岗位补贴</t>
  </si>
  <si>
    <t xml:space="preserve">    高技能人才培养补助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</si>
  <si>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</si>
  <si>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</si>
  <si>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</si>
  <si>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</si>
  <si>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</si>
  <si>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</si>
  <si>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</si>
  <si>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</si>
  <si>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</si>
  <si>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</si>
  <si>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</si>
  <si>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</si>
  <si>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</si>
  <si>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</si>
  <si>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</si>
  <si>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</si>
  <si>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养老服务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</si>
  <si>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</si>
  <si>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</si>
  <si>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</si>
  <si>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</si>
  <si>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</si>
  <si>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</si>
  <si>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</si>
  <si>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</si>
  <si>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</si>
  <si>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</si>
  <si>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</si>
  <si>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</si>
  <si>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</si>
  <si>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</si>
  <si>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其他生活救助</t>
  </si>
  <si>
    <t xml:space="preserve">    其他城市生活救助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</si>
  <si>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</si>
  <si>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</si>
  <si>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</si>
  <si>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</si>
  <si>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</si>
  <si>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</si>
  <si>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</si>
  <si>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</si>
  <si>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</si>
  <si>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中医（民族）医院</t>
  </si>
  <si>
    <t xml:space="preserve">  基层医疗卫生机构</t>
  </si>
  <si>
    <t xml:space="preserve">    城市社区卫生机构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</si>
  <si>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</si>
  <si>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</si>
  <si>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</si>
  <si>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</si>
  <si>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</si>
  <si>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</si>
  <si>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</si>
  <si>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</si>
  <si>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</si>
  <si>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</si>
  <si>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</si>
  <si>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</si>
  <si>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</si>
  <si>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</si>
  <si>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</si>
  <si>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</si>
  <si>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</si>
  <si>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</si>
  <si>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</si>
  <si>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</si>
  <si>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</si>
  <si>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</si>
  <si>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</si>
  <si>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</si>
  <si>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污染防治</t>
  </si>
  <si>
    <t xml:space="preserve">    水体</t>
  </si>
  <si>
    <t xml:space="preserve">  自然生态保护</t>
  </si>
  <si>
    <t xml:space="preserve">    生态保护</t>
  </si>
  <si>
    <t xml:space="preserve">  其他节能环保支出</t>
  </si>
  <si>
    <t xml:space="preserve">    其他节能环保支出</t>
  </si>
  <si>
    <t xml:space="preserve">  城乡社区管理事务</t>
  </si>
  <si>
    <t xml:space="preserve">    城管执法</t>
  </si>
  <si>
    <t xml:space="preserve">    工程建设管理</t>
  </si>
  <si>
    <t xml:space="preserve">    住宅建设与房地产市场监管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</si>
  <si>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</si>
  <si>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</si>
  <si>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</si>
  <si>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</si>
  <si>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</si>
  <si>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</si>
  <si>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</si>
  <si>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</si>
  <si>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</si>
  <si>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农业农村</t>
  </si>
  <si>
    <t xml:space="preserve">    其他农业农村支出</t>
  </si>
  <si>
    <t xml:space="preserve">  水利</t>
  </si>
  <si>
    <t xml:space="preserve">    防汛</t>
  </si>
  <si>
    <t xml:space="preserve">    其他水利支出</t>
  </si>
  <si>
    <t xml:space="preserve">  扶贫</t>
  </si>
  <si>
    <t xml:space="preserve">    其他扶贫支出</t>
  </si>
  <si>
    <t xml:space="preserve">  金融部门行政支出</t>
  </si>
  <si>
    <t xml:space="preserve">  其他支出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</si>
  <si>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</si>
  <si>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</si>
  <si>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</si>
  <si>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自然资源调查与确权登记</t>
  </si>
  <si>
    <t xml:space="preserve">    其他自然资源事务支出</t>
  </si>
  <si>
    <t xml:space="preserve">  住房改革支出</t>
  </si>
  <si>
    <t xml:space="preserve">    住房公积金</t>
  </si>
  <si>
    <t xml:space="preserve">    购房补贴</t>
  </si>
  <si>
    <t xml:space="preserve">  应急管理事务</t>
  </si>
  <si>
    <t xml:space="preserve">    安全监管</t>
  </si>
  <si>
    <t xml:space="preserve">    应急救援</t>
  </si>
  <si>
    <t xml:space="preserve">    应急管理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</si>
  <si>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</si>
  <si>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</si>
  <si>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</si>
  <si>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 xml:space="preserve">    其他市场监督管理事务</t>
  </si>
  <si>
    <t xml:space="preserve">  其他一般公共服务支出</t>
  </si>
  <si>
    <t xml:space="preserve">    其他一般公共服务支出</t>
  </si>
  <si>
    <t xml:space="preserve">  其他教育支出</t>
  </si>
  <si>
    <t xml:space="preserve">    其他教育支出</t>
  </si>
  <si>
    <t xml:space="preserve">  科技重大项目</t>
  </si>
  <si>
    <t xml:space="preserve">    其他科技重大项目</t>
  </si>
  <si>
    <t xml:space="preserve">    宣传文化发展专项支出</t>
  </si>
  <si>
    <t xml:space="preserve">    计划生育服务</t>
  </si>
  <si>
    <t>资源勘探工业信息等支出</t>
  </si>
  <si>
    <t xml:space="preserve">  支持中小企业发展和管理支出</t>
  </si>
  <si>
    <t xml:space="preserve">    其他支持中小企业发展和管理支出</t>
  </si>
  <si>
    <t xml:space="preserve">  商业流通事务</t>
  </si>
  <si>
    <t xml:space="preserve">  其他商业服务业等支出</t>
  </si>
  <si>
    <t xml:space="preserve">    其他商业服务业等支出</t>
  </si>
  <si>
    <t>2021年政府性基金支出预算调整情况表</t>
    <phoneticPr fontId="3" type="noConversion"/>
  </si>
  <si>
    <t>款    项</t>
  </si>
  <si>
    <t>政府性基金支出合计</t>
  </si>
  <si>
    <t>1、其他支出</t>
    <phoneticPr fontId="3" type="noConversion"/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</si>
  <si>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</si>
  <si>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</si>
  <si>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</si>
  <si>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其他政府性基金及对应专项债务收入安排的支出</t>
    <phoneticPr fontId="3" type="noConversion"/>
  </si>
  <si>
    <t xml:space="preserve">      其他政府性基金安排的支出</t>
    <phoneticPr fontId="3" type="noConversion"/>
  </si>
  <si>
    <t xml:space="preserve">      其他地方自行试点项目收益专项债券收入安排的支出</t>
  </si>
  <si>
    <t>2、城乡社区支出</t>
  </si>
  <si>
    <t>棚户区改造专项债券收入安排的支出</t>
  </si>
  <si>
    <t>其他棚户区改造专项债券收入安排的支出</t>
  </si>
  <si>
    <t>3、债务付息支出</t>
  </si>
  <si>
    <t xml:space="preserve">    地方政府专项债务付息支出</t>
  </si>
  <si>
    <t xml:space="preserve">      国有土地使用权出让金债务付息支出</t>
  </si>
  <si>
    <t xml:space="preserve">      棚户区改造专项债券付息支出</t>
  </si>
  <si>
    <t xml:space="preserve">      其他地方自行试点项目收益专项债券付息支出</t>
  </si>
  <si>
    <t>4、债务发行费支出</t>
  </si>
  <si>
    <t xml:space="preserve">     地方政府专项债务发行费用支出</t>
  </si>
  <si>
    <t xml:space="preserve">       国有土地使用权出让金债务发行费用支出</t>
  </si>
  <si>
    <t xml:space="preserve">       棚户区改造专项债券发行费用支出</t>
  </si>
  <si>
    <t xml:space="preserve">       其他地方自行试点项目收益专项债券发行费支出</t>
  </si>
  <si>
    <t>2021年国有资本经营预算收支预算调整情况表</t>
    <phoneticPr fontId="3" type="noConversion"/>
  </si>
  <si>
    <t>单位：万元</t>
  </si>
  <si>
    <t>2021年调整预算数</t>
    <phoneticPr fontId="3" type="noConversion"/>
  </si>
  <si>
    <t>一、国有资本经营收入</t>
  </si>
  <si>
    <t>非税收入</t>
  </si>
  <si>
    <t xml:space="preserve">  国有资本经营收入</t>
  </si>
  <si>
    <t xml:space="preserve">    利润收入</t>
  </si>
  <si>
    <t xml:space="preserve">      其他国有资本经营预算企业利润收入</t>
  </si>
  <si>
    <t>二、国有资本经营支出</t>
  </si>
  <si>
    <t>国有资本经营预算支出</t>
  </si>
  <si>
    <t xml:space="preserve">  解决历史遗留问题及改革成本支出</t>
  </si>
  <si>
    <t xml:space="preserve">     国有企业改革成本支出</t>
  </si>
  <si>
    <t xml:space="preserve">  其他国有资本经营预算支出</t>
  </si>
  <si>
    <t xml:space="preserve">     其他国有资本经营预算支出</t>
    <phoneticPr fontId="3" type="noConversion"/>
  </si>
  <si>
    <t>2021年地方政府一般债券情况明细表</t>
  </si>
  <si>
    <t>单位：亿元</t>
  </si>
  <si>
    <t>一般债券项目名称</t>
  </si>
  <si>
    <t>一般债券金额</t>
  </si>
  <si>
    <t>拱墅区祥符单元GS0906-A33-13地块24班小学及社会停车场</t>
  </si>
  <si>
    <t>祥符单元GS0905-A33-08地块九年一贯制学校及社会停车库工程</t>
  </si>
  <si>
    <t>杭州市铁路北站单元GS1104-19地块小学及社会停车库工程</t>
  </si>
  <si>
    <t>上塘单元FG08-A33-01地块小学及社会停车库项目</t>
  </si>
  <si>
    <t>铁路北站单元（GS1104-17地块）职业高级中学建设工程</t>
  </si>
  <si>
    <t>申花单元GS0403-A33-31地块54班九年一贯制学校</t>
  </si>
  <si>
    <t>合计</t>
  </si>
  <si>
    <t>2021年地方政府专项债券情况明细表</t>
  </si>
  <si>
    <t>表六</t>
  </si>
  <si>
    <t>序号</t>
  </si>
  <si>
    <t>专项债券项目名称</t>
  </si>
  <si>
    <t>专项债券金额</t>
  </si>
  <si>
    <t>石桥单元XC0802-R21-47地块拆迁安置房</t>
  </si>
  <si>
    <t>华丰单元XC1003-R21-02地块拆迁安置房</t>
  </si>
  <si>
    <t>石桥单元XC0802-R21-08地块拆迁安置房</t>
  </si>
  <si>
    <t>石桥单元XC0804-R21-21地块拆迁安置房</t>
  </si>
  <si>
    <t>灯塔单元XC0701-R21-06地块拆迁安置房</t>
  </si>
  <si>
    <t>石桥单元XC0802-R21-06地块拆迁安置房</t>
  </si>
  <si>
    <t>灯塔单元XC0701-R21-08地块拆迁安置房</t>
  </si>
  <si>
    <t>华丰单元XC1003-R21-01地块拆迁安置房</t>
  </si>
  <si>
    <t>小河街道老旧小区综合改造提升工程</t>
  </si>
  <si>
    <t>康桥健康产业园康桥单元FG03-A5-01、FG04-A5-02地块项目</t>
  </si>
  <si>
    <t>拱墅区祥符单元GS0906-A2-17地块文化设施、祥符单元GS0906-G1-29地块公园绿地</t>
  </si>
  <si>
    <t>康桥单元FG09-R21-10地块安置房项目</t>
  </si>
  <si>
    <t>康桥单元FG09-R21-11地块安置房项目</t>
  </si>
  <si>
    <t>米市巷街道老旧小区综合改造提升工程</t>
  </si>
  <si>
    <t>大关街道老旧小区综合改造提升工程</t>
  </si>
  <si>
    <t>东新单元XC0604-R22-04地块服务设施用房</t>
  </si>
  <si>
    <t>杭州北景园生态公园</t>
  </si>
  <si>
    <t>表五</t>
    <phoneticPr fontId="2" type="noConversion"/>
  </si>
  <si>
    <t>表四</t>
    <phoneticPr fontId="2" type="noConversion"/>
  </si>
  <si>
    <t>单位：万元</t>
    <phoneticPr fontId="2" type="noConversion"/>
  </si>
  <si>
    <t>表三</t>
    <phoneticPr fontId="3" type="noConversion"/>
  </si>
  <si>
    <t>表一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</si>
</sst>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"/>
    <numFmt numFmtId="179" formatCode="#,##0_ "/>
  </numFmts>
  <fonts count="2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2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等线"/>
      <family val="2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Times New Roman"/>
      <family val="1"/>
    </font>
    <font>
      <b/>
      <sz val="2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8" fillId="0" borderId="0"/>
  </cellStyleXfs>
  <cellXfs count="95">
    <xf numFmtId="0" fontId="0" fillId="0" borderId="0" xfId="0">
      <alignment vertical="center"/>
    </xf>
    <xf numFmtId="0" fontId="1" fillId="0" borderId="0" xfId="2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justify" vertical="center"/>
    </xf>
    <xf numFmtId="0" fontId="1" fillId="0" borderId="0" xfId="2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/>
    </xf>
    <xf numFmtId="176" fontId="7" fillId="0" borderId="1" xfId="2" applyNumberFormat="1" applyFont="1" applyFill="1" applyBorder="1" applyAlignment="1">
      <alignment horizontal="right" vertical="center"/>
    </xf>
    <xf numFmtId="176" fontId="6" fillId="0" borderId="1" xfId="2" applyNumberFormat="1" applyFont="1" applyBorder="1">
      <alignment vertical="center"/>
    </xf>
    <xf numFmtId="177" fontId="6" fillId="0" borderId="1" xfId="1" applyNumberFormat="1" applyFont="1" applyBorder="1">
      <alignment vertical="center"/>
    </xf>
    <xf numFmtId="49" fontId="9" fillId="0" borderId="1" xfId="2" applyNumberFormat="1" applyFont="1" applyFill="1" applyBorder="1" applyAlignment="1">
      <alignment horizontal="left" vertical="center" wrapText="1"/>
    </xf>
    <xf numFmtId="176" fontId="9" fillId="0" borderId="1" xfId="2" applyNumberFormat="1" applyFont="1" applyFill="1" applyBorder="1" applyAlignment="1">
      <alignment horizontal="right" vertical="center"/>
    </xf>
    <xf numFmtId="0" fontId="5" fillId="0" borderId="1" xfId="2" applyFont="1" applyFill="1" applyBorder="1">
      <alignment vertical="center"/>
    </xf>
    <xf numFmtId="177" fontId="5" fillId="0" borderId="1" xfId="1" applyNumberFormat="1" applyFont="1" applyBorder="1">
      <alignment vertical="center"/>
    </xf>
    <xf numFmtId="0" fontId="9" fillId="0" borderId="1" xfId="3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>
      <alignment vertical="center"/>
    </xf>
    <xf numFmtId="0" fontId="6" fillId="0" borderId="1" xfId="2" applyFont="1" applyBorder="1">
      <alignment vertical="center"/>
    </xf>
    <xf numFmtId="0" fontId="11" fillId="0" borderId="0" xfId="2" applyNumberFormat="1" applyFont="1" applyFill="1" applyBorder="1" applyAlignment="1"/>
    <xf numFmtId="0" fontId="11" fillId="0" borderId="0" xfId="2" applyNumberFormat="1" applyFont="1" applyFill="1" applyBorder="1" applyAlignment="1">
      <alignment horizontal="right"/>
    </xf>
    <xf numFmtId="0" fontId="8" fillId="0" borderId="0" xfId="4"/>
    <xf numFmtId="0" fontId="5" fillId="0" borderId="0" xfId="4" applyFont="1" applyAlignment="1">
      <alignment horizontal="left"/>
    </xf>
    <xf numFmtId="0" fontId="5" fillId="0" borderId="0" xfId="2" applyFont="1" applyFill="1" applyAlignment="1">
      <alignment horizontal="right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179" fontId="6" fillId="0" borderId="1" xfId="4" applyNumberFormat="1" applyFont="1" applyFill="1" applyBorder="1" applyAlignment="1">
      <alignment horizontal="right" vertical="center"/>
    </xf>
    <xf numFmtId="0" fontId="5" fillId="0" borderId="1" xfId="4" applyFont="1" applyFill="1" applyBorder="1"/>
    <xf numFmtId="0" fontId="14" fillId="0" borderId="1" xfId="4" applyFont="1" applyFill="1" applyBorder="1" applyAlignment="1">
      <alignment horizontal="justify" vertical="center" wrapText="1"/>
    </xf>
    <xf numFmtId="0" fontId="6" fillId="0" borderId="1" xfId="4" applyFont="1" applyFill="1" applyBorder="1" applyAlignment="1">
      <alignment vertical="center"/>
    </xf>
    <xf numFmtId="0" fontId="8" fillId="0" borderId="0" xfId="4" applyFill="1"/>
    <xf numFmtId="0" fontId="5" fillId="0" borderId="0" xfId="2" applyFont="1" applyAlignment="1">
      <alignment horizontal="left" vertical="center"/>
    </xf>
    <xf numFmtId="0" fontId="15" fillId="0" borderId="0" xfId="2" applyFont="1">
      <alignment vertical="center"/>
    </xf>
    <xf numFmtId="0" fontId="15" fillId="0" borderId="0" xfId="2" applyFont="1" applyBorder="1">
      <alignment vertical="center"/>
    </xf>
    <xf numFmtId="0" fontId="6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right" vertical="center"/>
    </xf>
    <xf numFmtId="0" fontId="16" fillId="0" borderId="1" xfId="2" applyFont="1" applyBorder="1">
      <alignment vertical="center"/>
    </xf>
    <xf numFmtId="177" fontId="16" fillId="0" borderId="1" xfId="1" applyNumberFormat="1" applyFont="1" applyBorder="1">
      <alignment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right" vertical="center"/>
    </xf>
    <xf numFmtId="0" fontId="17" fillId="0" borderId="1" xfId="2" applyFont="1" applyBorder="1">
      <alignment vertical="center"/>
    </xf>
    <xf numFmtId="177" fontId="17" fillId="0" borderId="1" xfId="1" applyNumberFormat="1" applyFont="1" applyBorder="1">
      <alignment vertical="center"/>
    </xf>
    <xf numFmtId="0" fontId="18" fillId="0" borderId="1" xfId="2" applyFont="1" applyBorder="1" applyAlignment="1">
      <alignment horizontal="left" vertical="center" wrapText="1"/>
    </xf>
    <xf numFmtId="0" fontId="18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 wrapText="1"/>
    </xf>
    <xf numFmtId="0" fontId="5" fillId="0" borderId="1" xfId="2" applyFont="1" applyBorder="1" applyAlignment="1">
      <alignment horizontal="left" vertical="center" wrapText="1" indent="1"/>
    </xf>
    <xf numFmtId="0" fontId="5" fillId="0" borderId="1" xfId="2" applyFont="1" applyBorder="1" applyAlignment="1">
      <alignment vertical="center"/>
    </xf>
    <xf numFmtId="0" fontId="18" fillId="0" borderId="1" xfId="2" applyFont="1" applyBorder="1" applyAlignment="1">
      <alignment horizontal="left" vertical="center" wrapText="1" indent="2"/>
    </xf>
    <xf numFmtId="0" fontId="18" fillId="0" borderId="1" xfId="2" applyFont="1" applyBorder="1" applyAlignment="1">
      <alignment vertical="center"/>
    </xf>
    <xf numFmtId="0" fontId="5" fillId="0" borderId="1" xfId="2" applyFont="1" applyFill="1" applyBorder="1" applyAlignment="1">
      <alignment horizontal="right" vertical="center" wrapText="1"/>
    </xf>
    <xf numFmtId="0" fontId="17" fillId="0" borderId="0" xfId="2" applyFont="1">
      <alignment vertical="center"/>
    </xf>
    <xf numFmtId="0" fontId="5" fillId="0" borderId="0" xfId="4" applyFont="1" applyBorder="1" applyAlignment="1">
      <alignment horizontal="left" vertical="center"/>
    </xf>
    <xf numFmtId="0" fontId="5" fillId="0" borderId="0" xfId="4" applyFont="1" applyBorder="1" applyAlignment="1">
      <alignment horizontal="right" vertical="center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center"/>
    </xf>
    <xf numFmtId="177" fontId="14" fillId="0" borderId="1" xfId="1" applyNumberFormat="1" applyFont="1" applyBorder="1" applyAlignment="1">
      <alignment horizontal="right" vertical="center"/>
    </xf>
    <xf numFmtId="0" fontId="5" fillId="2" borderId="1" xfId="4" applyFont="1" applyFill="1" applyBorder="1" applyAlignment="1">
      <alignment horizontal="left" vertical="center" wrapText="1"/>
    </xf>
    <xf numFmtId="0" fontId="5" fillId="0" borderId="1" xfId="4" applyFont="1" applyBorder="1" applyAlignment="1">
      <alignment horizontal="center" vertical="center"/>
    </xf>
    <xf numFmtId="177" fontId="18" fillId="0" borderId="1" xfId="1" applyNumberFormat="1" applyFont="1" applyBorder="1" applyAlignment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left" vertical="center"/>
    </xf>
    <xf numFmtId="0" fontId="5" fillId="2" borderId="1" xfId="4" applyNumberFormat="1" applyFont="1" applyFill="1" applyBorder="1" applyAlignment="1">
      <alignment horizontal="center" vertical="center" wrapText="1"/>
    </xf>
    <xf numFmtId="0" fontId="8" fillId="0" borderId="0" xfId="4" applyAlignment="1">
      <alignment vertical="center"/>
    </xf>
    <xf numFmtId="0" fontId="8" fillId="0" borderId="0" xfId="4" applyBorder="1"/>
    <xf numFmtId="0" fontId="5" fillId="0" borderId="0" xfId="4" applyFont="1" applyFill="1" applyBorder="1" applyAlignment="1">
      <alignment horizontal="center" vertical="center"/>
    </xf>
    <xf numFmtId="0" fontId="18" fillId="0" borderId="0" xfId="4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justify" vertical="center" wrapText="1"/>
    </xf>
    <xf numFmtId="0" fontId="14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right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17" fillId="0" borderId="1" xfId="2" applyFont="1" applyFill="1" applyBorder="1">
      <alignment vertical="center"/>
    </xf>
    <xf numFmtId="0" fontId="19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vertical="center"/>
    </xf>
    <xf numFmtId="0" fontId="18" fillId="0" borderId="9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</cellXfs>
  <cellStyles count="5">
    <cellStyle name="百分比" xfId="1" builtinId="5"/>
    <cellStyle name="常规" xfId="0" builtinId="0"/>
    <cellStyle name="常规 12 2" xfId="2"/>
    <cellStyle name="常规 138 2" xfId="3"/>
    <cellStyle name="常规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workbookViewId="0">
      <selection activeCell="A8" sqref="A8"/>
    </sheetView>
  </sheetViews>
  <sheetFormatPr defaultColWidth="9" defaultRowHeight="14.3" x14ac:dyDescent="0.25"/>
  <cols>
    <col min="1" max="1" width="28.75" style="1" customWidth="1"/>
    <col min="2" max="2" width="11.125" style="1" customWidth="1"/>
    <col min="3" max="3" width="10.875" style="1" customWidth="1"/>
    <col min="4" max="4" width="10.625" style="1" customWidth="1"/>
    <col min="5" max="5" width="10.75" style="1" customWidth="1"/>
    <col min="6" max="6" width="10.875" style="1" customWidth="1"/>
    <col min="7" max="16384" width="9" style="1"/>
  </cols>
  <sheetData>
    <row r="1" spans="1:6" ht="28.55" x14ac:dyDescent="0.25">
      <c r="A1" s="2" t="s">
        <v>0</v>
      </c>
      <c r="B1" s="2"/>
      <c r="C1" s="2"/>
      <c r="D1" s="2"/>
      <c r="E1" s="2"/>
      <c r="F1" s="2"/>
    </row>
    <row r="2" spans="1:6" ht="21.9" customHeight="1" x14ac:dyDescent="0.25">
      <c r="A2" s="3" t="s">
        <v>383</v>
      </c>
      <c r="B2" s="3"/>
      <c r="C2" s="4"/>
      <c r="F2" s="1" t="s">
        <v>1</v>
      </c>
    </row>
    <row r="3" spans="1:6" ht="36.700000000000003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ht="24.8" customHeight="1" x14ac:dyDescent="0.25">
      <c r="A4" s="7" t="s">
        <v>8</v>
      </c>
      <c r="B4" s="8">
        <v>953241.1</v>
      </c>
      <c r="C4" s="8">
        <v>1077500</v>
      </c>
      <c r="D4" s="9">
        <f>D5+D28</f>
        <v>1045200</v>
      </c>
      <c r="E4" s="10">
        <f>(D4-B4)*100/B4</f>
        <v>9.6469717891937332</v>
      </c>
      <c r="F4" s="10">
        <f>(D4-C4)*100/C4</f>
        <v>-2.9976798143851506</v>
      </c>
    </row>
    <row r="5" spans="1:6" ht="24.8" customHeight="1" x14ac:dyDescent="0.25">
      <c r="A5" s="7" t="s">
        <v>9</v>
      </c>
      <c r="B5" s="8">
        <v>776401</v>
      </c>
      <c r="C5" s="8">
        <v>895434</v>
      </c>
      <c r="D5" s="9">
        <f>SUM(D6:D27)</f>
        <v>862800</v>
      </c>
      <c r="E5" s="10">
        <f>(D5-B5)*100/B5</f>
        <v>11.128141256902039</v>
      </c>
      <c r="F5" s="10">
        <f t="shared" ref="F5:F28" si="0">(D5-C5)*100/C5</f>
        <v>-3.6444897111344892</v>
      </c>
    </row>
    <row r="6" spans="1:6" ht="24.8" customHeight="1" x14ac:dyDescent="0.25">
      <c r="A6" s="11" t="s">
        <v>10</v>
      </c>
      <c r="B6" s="12">
        <v>84849</v>
      </c>
      <c r="C6" s="12">
        <v>101209</v>
      </c>
      <c r="D6" s="13">
        <v>89100</v>
      </c>
      <c r="E6" s="14">
        <f t="shared" ref="E6:E28" si="1">(D6-B6)*100/B6</f>
        <v>5.0100767245341729</v>
      </c>
      <c r="F6" s="14">
        <f t="shared" si="0"/>
        <v>-11.964350996452884</v>
      </c>
    </row>
    <row r="7" spans="1:6" ht="24.8" customHeight="1" x14ac:dyDescent="0.25">
      <c r="A7" s="11" t="s">
        <v>11</v>
      </c>
      <c r="B7" s="12">
        <v>164</v>
      </c>
      <c r="C7" s="12">
        <v>319</v>
      </c>
      <c r="D7" s="13">
        <v>306</v>
      </c>
      <c r="E7" s="14">
        <f t="shared" si="1"/>
        <v>86.58536585365853</v>
      </c>
      <c r="F7" s="14">
        <f t="shared" si="0"/>
        <v>-4.0752351097178687</v>
      </c>
    </row>
    <row r="8" spans="1:6" ht="24.8" customHeight="1" x14ac:dyDescent="0.25">
      <c r="A8" s="11" t="s">
        <v>12</v>
      </c>
      <c r="B8" s="12">
        <v>111031.1</v>
      </c>
      <c r="C8" s="12">
        <v>118459</v>
      </c>
      <c r="D8" s="13">
        <v>116300</v>
      </c>
      <c r="E8" s="14">
        <f t="shared" si="1"/>
        <v>4.7454271821138345</v>
      </c>
      <c r="F8" s="14">
        <f t="shared" si="0"/>
        <v>-1.822571522636524</v>
      </c>
    </row>
    <row r="9" spans="1:6" ht="24.8" customHeight="1" x14ac:dyDescent="0.25">
      <c r="A9" s="11" t="s">
        <v>13</v>
      </c>
      <c r="B9" s="12">
        <v>226621.2</v>
      </c>
      <c r="C9" s="12">
        <v>262079</v>
      </c>
      <c r="D9" s="13">
        <v>263800</v>
      </c>
      <c r="E9" s="14">
        <f t="shared" si="1"/>
        <v>16.40570255563027</v>
      </c>
      <c r="F9" s="14">
        <f t="shared" si="0"/>
        <v>0.65667222478718246</v>
      </c>
    </row>
    <row r="10" spans="1:6" ht="24.8" customHeight="1" x14ac:dyDescent="0.25">
      <c r="A10" s="11" t="s">
        <v>14</v>
      </c>
      <c r="B10" s="12">
        <v>44727.6</v>
      </c>
      <c r="C10" s="12">
        <v>46708</v>
      </c>
      <c r="D10" s="13">
        <v>51350</v>
      </c>
      <c r="E10" s="14">
        <f t="shared" si="1"/>
        <v>14.80607052468722</v>
      </c>
      <c r="F10" s="14">
        <f t="shared" si="0"/>
        <v>9.9383403271388193</v>
      </c>
    </row>
    <row r="11" spans="1:6" ht="24.8" customHeight="1" x14ac:dyDescent="0.25">
      <c r="A11" s="11" t="s">
        <v>15</v>
      </c>
      <c r="B11" s="12">
        <v>8600.2999999999993</v>
      </c>
      <c r="C11" s="12">
        <v>9585</v>
      </c>
      <c r="D11" s="13">
        <v>8900</v>
      </c>
      <c r="E11" s="14">
        <f t="shared" si="1"/>
        <v>3.4847621594595624</v>
      </c>
      <c r="F11" s="14">
        <f t="shared" si="0"/>
        <v>-7.1465832029212315</v>
      </c>
    </row>
    <row r="12" spans="1:6" ht="24.8" customHeight="1" x14ac:dyDescent="0.25">
      <c r="A12" s="11" t="s">
        <v>16</v>
      </c>
      <c r="B12" s="12">
        <v>154328.4</v>
      </c>
      <c r="C12" s="12">
        <v>187991</v>
      </c>
      <c r="D12" s="13">
        <v>161000</v>
      </c>
      <c r="E12" s="14">
        <f t="shared" si="1"/>
        <v>4.3229891581847584</v>
      </c>
      <c r="F12" s="14">
        <f>(D12-C12)*100/C12</f>
        <v>-14.357602225638461</v>
      </c>
    </row>
    <row r="13" spans="1:6" ht="24.8" customHeight="1" x14ac:dyDescent="0.25">
      <c r="A13" s="11" t="s">
        <v>17</v>
      </c>
      <c r="B13" s="12">
        <v>54594.6</v>
      </c>
      <c r="C13" s="12">
        <v>63602</v>
      </c>
      <c r="D13" s="13">
        <f>65000+400-100</f>
        <v>65300</v>
      </c>
      <c r="E13" s="14">
        <f t="shared" si="1"/>
        <v>19.608899048623861</v>
      </c>
      <c r="F13" s="14">
        <f t="shared" si="0"/>
        <v>2.669727367063929</v>
      </c>
    </row>
    <row r="14" spans="1:6" ht="24.8" customHeight="1" x14ac:dyDescent="0.25">
      <c r="A14" s="11" t="s">
        <v>18</v>
      </c>
      <c r="B14" s="12">
        <v>4085.7</v>
      </c>
      <c r="C14" s="12">
        <v>4130</v>
      </c>
      <c r="D14" s="13">
        <v>4500</v>
      </c>
      <c r="E14" s="14">
        <f t="shared" si="1"/>
        <v>10.140245245612752</v>
      </c>
      <c r="F14" s="14">
        <f t="shared" si="0"/>
        <v>8.9588377723970947</v>
      </c>
    </row>
    <row r="15" spans="1:6" ht="24.8" customHeight="1" x14ac:dyDescent="0.25">
      <c r="A15" s="11" t="s">
        <v>19</v>
      </c>
      <c r="B15" s="12">
        <v>54846.8</v>
      </c>
      <c r="C15" s="12">
        <v>54510</v>
      </c>
      <c r="D15" s="13">
        <v>71780</v>
      </c>
      <c r="E15" s="14">
        <f t="shared" si="1"/>
        <v>30.873633466309787</v>
      </c>
      <c r="F15" s="14">
        <f t="shared" si="0"/>
        <v>31.682260135754909</v>
      </c>
    </row>
    <row r="16" spans="1:6" ht="24.8" customHeight="1" x14ac:dyDescent="0.25">
      <c r="A16" s="11" t="s">
        <v>20</v>
      </c>
      <c r="B16" s="12">
        <v>1639.2</v>
      </c>
      <c r="C16" s="12">
        <v>2426</v>
      </c>
      <c r="D16" s="13">
        <v>2200</v>
      </c>
      <c r="E16" s="14">
        <f t="shared" si="1"/>
        <v>34.211810639336257</v>
      </c>
      <c r="F16" s="14">
        <f t="shared" si="0"/>
        <v>-9.3157460840890352</v>
      </c>
    </row>
    <row r="17" spans="1:6" ht="24.8" customHeight="1" x14ac:dyDescent="0.25">
      <c r="A17" s="11" t="s">
        <v>21</v>
      </c>
      <c r="B17" s="12">
        <v>25</v>
      </c>
      <c r="C17" s="12"/>
      <c r="D17" s="13"/>
      <c r="E17" s="14">
        <f t="shared" si="1"/>
        <v>-100</v>
      </c>
      <c r="F17" s="14"/>
    </row>
    <row r="18" spans="1:6" ht="24.8" customHeight="1" x14ac:dyDescent="0.25">
      <c r="A18" s="11" t="s">
        <v>22</v>
      </c>
      <c r="B18" s="12">
        <v>2017</v>
      </c>
      <c r="C18" s="12"/>
      <c r="D18" s="13"/>
      <c r="E18" s="14">
        <f t="shared" si="1"/>
        <v>-100</v>
      </c>
      <c r="F18" s="14"/>
    </row>
    <row r="19" spans="1:6" ht="24.8" customHeight="1" x14ac:dyDescent="0.25">
      <c r="A19" s="11" t="s">
        <v>23</v>
      </c>
      <c r="B19" s="12">
        <v>3985.9</v>
      </c>
      <c r="C19" s="12">
        <v>1268</v>
      </c>
      <c r="D19" s="13">
        <v>930</v>
      </c>
      <c r="E19" s="14">
        <f t="shared" si="1"/>
        <v>-76.667753832258711</v>
      </c>
      <c r="F19" s="14">
        <f t="shared" si="0"/>
        <v>-26.656151419558359</v>
      </c>
    </row>
    <row r="20" spans="1:6" ht="24.8" customHeight="1" x14ac:dyDescent="0.25">
      <c r="A20" s="11" t="s">
        <v>24</v>
      </c>
      <c r="B20" s="12">
        <v>3650.9</v>
      </c>
      <c r="C20" s="12">
        <v>4315</v>
      </c>
      <c r="D20" s="13">
        <v>3950</v>
      </c>
      <c r="E20" s="14">
        <f t="shared" si="1"/>
        <v>8.1925004793338605</v>
      </c>
      <c r="F20" s="14">
        <f t="shared" si="0"/>
        <v>-8.458864426419467</v>
      </c>
    </row>
    <row r="21" spans="1:6" ht="24.8" customHeight="1" x14ac:dyDescent="0.25">
      <c r="A21" s="11" t="s">
        <v>25</v>
      </c>
      <c r="B21" s="12">
        <v>10815</v>
      </c>
      <c r="C21" s="12">
        <v>11623</v>
      </c>
      <c r="D21" s="13">
        <f>12000+100</f>
        <v>12100</v>
      </c>
      <c r="E21" s="14">
        <f t="shared" si="1"/>
        <v>11.881645862228387</v>
      </c>
      <c r="F21" s="14">
        <f t="shared" si="0"/>
        <v>4.103931859244601</v>
      </c>
    </row>
    <row r="22" spans="1:6" ht="24.8" customHeight="1" x14ac:dyDescent="0.25">
      <c r="A22" s="11" t="s">
        <v>26</v>
      </c>
      <c r="B22" s="12">
        <v>1670</v>
      </c>
      <c r="C22" s="12">
        <v>1804</v>
      </c>
      <c r="D22" s="13">
        <v>1804</v>
      </c>
      <c r="E22" s="14">
        <f t="shared" si="1"/>
        <v>8.023952095808383</v>
      </c>
      <c r="F22" s="14">
        <f t="shared" si="0"/>
        <v>0</v>
      </c>
    </row>
    <row r="23" spans="1:6" ht="24.8" customHeight="1" x14ac:dyDescent="0.25">
      <c r="A23" s="11" t="s">
        <v>27</v>
      </c>
      <c r="B23" s="12">
        <v>2161.8000000000002</v>
      </c>
      <c r="C23" s="12">
        <v>2800</v>
      </c>
      <c r="D23" s="13">
        <v>2800</v>
      </c>
      <c r="E23" s="14">
        <f t="shared" si="1"/>
        <v>29.521694883893044</v>
      </c>
      <c r="F23" s="14">
        <f t="shared" si="0"/>
        <v>0</v>
      </c>
    </row>
    <row r="24" spans="1:6" ht="24.8" customHeight="1" x14ac:dyDescent="0.25">
      <c r="A24" s="11" t="s">
        <v>28</v>
      </c>
      <c r="B24" s="12"/>
      <c r="C24" s="12">
        <v>16000</v>
      </c>
      <c r="D24" s="13"/>
      <c r="E24" s="14"/>
      <c r="F24" s="14">
        <f t="shared" si="0"/>
        <v>-100</v>
      </c>
    </row>
    <row r="25" spans="1:6" ht="24.8" customHeight="1" x14ac:dyDescent="0.25">
      <c r="A25" s="11" t="s">
        <v>29</v>
      </c>
      <c r="B25" s="12"/>
      <c r="C25" s="12">
        <v>436</v>
      </c>
      <c r="D25" s="13"/>
      <c r="E25" s="14"/>
      <c r="F25" s="14">
        <f t="shared" si="0"/>
        <v>-100</v>
      </c>
    </row>
    <row r="26" spans="1:6" ht="24.8" customHeight="1" x14ac:dyDescent="0.25">
      <c r="A26" s="15" t="s">
        <v>30</v>
      </c>
      <c r="B26" s="12">
        <v>6551.3</v>
      </c>
      <c r="C26" s="12">
        <v>6150</v>
      </c>
      <c r="D26" s="13">
        <v>6630</v>
      </c>
      <c r="E26" s="14">
        <f t="shared" si="1"/>
        <v>1.2012882939263936</v>
      </c>
      <c r="F26" s="14">
        <f t="shared" si="0"/>
        <v>7.8048780487804876</v>
      </c>
    </row>
    <row r="27" spans="1:6" ht="24.8" customHeight="1" x14ac:dyDescent="0.25">
      <c r="A27" s="15" t="s">
        <v>31</v>
      </c>
      <c r="B27" s="12">
        <v>36</v>
      </c>
      <c r="C27" s="12">
        <v>20</v>
      </c>
      <c r="D27" s="13">
        <v>50</v>
      </c>
      <c r="E27" s="14">
        <f t="shared" si="1"/>
        <v>38.888888888888886</v>
      </c>
      <c r="F27" s="14">
        <f t="shared" si="0"/>
        <v>150</v>
      </c>
    </row>
    <row r="28" spans="1:6" ht="24.8" customHeight="1" x14ac:dyDescent="0.25">
      <c r="A28" s="16" t="s">
        <v>32</v>
      </c>
      <c r="B28" s="8">
        <v>176839.9</v>
      </c>
      <c r="C28" s="8">
        <v>182066</v>
      </c>
      <c r="D28" s="17">
        <f>181300+200+700+200</f>
        <v>182400</v>
      </c>
      <c r="E28" s="10">
        <f t="shared" si="1"/>
        <v>3.1441433748831602</v>
      </c>
      <c r="F28" s="10">
        <f t="shared" si="0"/>
        <v>0.18344995770764447</v>
      </c>
    </row>
    <row r="29" spans="1:6" ht="24.8" customHeight="1" x14ac:dyDescent="0.2">
      <c r="A29" s="18"/>
      <c r="B29" s="18"/>
      <c r="C29" s="19"/>
    </row>
    <row r="30" spans="1:6" ht="24.8" customHeight="1" x14ac:dyDescent="0.2">
      <c r="A30" s="18"/>
      <c r="B30" s="18"/>
      <c r="C30" s="19"/>
    </row>
    <row r="31" spans="1:6" ht="24.8" customHeight="1" x14ac:dyDescent="0.2">
      <c r="A31" s="18"/>
      <c r="B31" s="18"/>
      <c r="C31" s="19"/>
    </row>
    <row r="32" spans="1:6" ht="24.8" customHeight="1" x14ac:dyDescent="0.2">
      <c r="A32" s="18"/>
      <c r="B32" s="18"/>
      <c r="C32" s="19"/>
    </row>
    <row r="33" spans="1:3" ht="24.8" customHeight="1" x14ac:dyDescent="0.2">
      <c r="A33" s="18"/>
      <c r="B33" s="18"/>
      <c r="C33" s="19"/>
    </row>
    <row r="34" spans="1:3" ht="24.8" customHeight="1" x14ac:dyDescent="0.2">
      <c r="A34" s="18"/>
      <c r="B34" s="18"/>
      <c r="C34" s="19"/>
    </row>
    <row r="35" spans="1:3" x14ac:dyDescent="0.2">
      <c r="A35" s="18"/>
      <c r="B35" s="18"/>
      <c r="C35" s="19"/>
    </row>
    <row r="36" spans="1:3" x14ac:dyDescent="0.2">
      <c r="A36" s="18"/>
      <c r="B36" s="18"/>
      <c r="C36" s="19"/>
    </row>
    <row r="37" spans="1:3" x14ac:dyDescent="0.2">
      <c r="A37" s="18"/>
      <c r="B37" s="18"/>
      <c r="C37" s="19"/>
    </row>
    <row r="38" spans="1:3" x14ac:dyDescent="0.2">
      <c r="A38" s="18"/>
      <c r="B38" s="18"/>
      <c r="C38" s="19"/>
    </row>
    <row r="39" spans="1:3" x14ac:dyDescent="0.2">
      <c r="A39" s="18"/>
      <c r="B39" s="18"/>
      <c r="C39" s="19"/>
    </row>
    <row r="40" spans="1:3" x14ac:dyDescent="0.2">
      <c r="A40" s="18"/>
      <c r="B40" s="18"/>
      <c r="C40" s="19"/>
    </row>
    <row r="41" spans="1:3" x14ac:dyDescent="0.2">
      <c r="A41" s="18"/>
      <c r="B41" s="18"/>
      <c r="C41" s="19"/>
    </row>
    <row r="42" spans="1:3" x14ac:dyDescent="0.2">
      <c r="A42" s="18"/>
      <c r="B42" s="18"/>
      <c r="C42" s="19"/>
    </row>
    <row r="43" spans="1:3" x14ac:dyDescent="0.2">
      <c r="A43" s="18"/>
      <c r="B43" s="18"/>
      <c r="C43" s="19"/>
    </row>
    <row r="44" spans="1:3" x14ac:dyDescent="0.2">
      <c r="A44" s="18"/>
      <c r="B44" s="18"/>
      <c r="C44" s="19"/>
    </row>
    <row r="45" spans="1:3" x14ac:dyDescent="0.2">
      <c r="A45" s="18"/>
      <c r="B45" s="18"/>
      <c r="C45" s="19"/>
    </row>
    <row r="46" spans="1:3" x14ac:dyDescent="0.2">
      <c r="A46" s="18"/>
      <c r="B46" s="18"/>
      <c r="C46" s="19"/>
    </row>
    <row r="47" spans="1:3" x14ac:dyDescent="0.2">
      <c r="A47" s="18"/>
      <c r="B47" s="18"/>
      <c r="C47" s="19"/>
    </row>
    <row r="48" spans="1:3" x14ac:dyDescent="0.2">
      <c r="A48" s="18"/>
      <c r="B48" s="18"/>
      <c r="C48" s="19"/>
    </row>
    <row r="49" spans="1:3" x14ac:dyDescent="0.2">
      <c r="A49" s="18"/>
      <c r="B49" s="18"/>
      <c r="C49" s="19"/>
    </row>
    <row r="50" spans="1:3" x14ac:dyDescent="0.2">
      <c r="A50" s="18"/>
      <c r="B50" s="18"/>
      <c r="C50" s="19"/>
    </row>
    <row r="51" spans="1:3" x14ac:dyDescent="0.2">
      <c r="A51" s="18"/>
      <c r="B51" s="18"/>
      <c r="C51" s="19"/>
    </row>
    <row r="52" spans="1:3" x14ac:dyDescent="0.2">
      <c r="A52" s="18"/>
      <c r="B52" s="18"/>
      <c r="C52" s="19"/>
    </row>
    <row r="53" spans="1:3" x14ac:dyDescent="0.2">
      <c r="A53" s="18"/>
      <c r="B53" s="18"/>
      <c r="C53" s="19"/>
    </row>
    <row r="54" spans="1:3" x14ac:dyDescent="0.2">
      <c r="A54" s="18"/>
      <c r="B54" s="18"/>
      <c r="C54" s="19"/>
    </row>
    <row r="55" spans="1:3" x14ac:dyDescent="0.2">
      <c r="A55" s="18"/>
      <c r="B55" s="18"/>
      <c r="C55" s="19"/>
    </row>
    <row r="56" spans="1:3" x14ac:dyDescent="0.2">
      <c r="A56" s="18"/>
      <c r="B56" s="18"/>
      <c r="C56" s="19"/>
    </row>
    <row r="57" spans="1:3" x14ac:dyDescent="0.2">
      <c r="A57" s="18"/>
      <c r="B57" s="18"/>
      <c r="C57" s="19"/>
    </row>
    <row r="58" spans="1:3" x14ac:dyDescent="0.2">
      <c r="A58" s="18"/>
      <c r="B58" s="18"/>
      <c r="C58" s="19"/>
    </row>
    <row r="59" spans="1:3" x14ac:dyDescent="0.2">
      <c r="A59" s="18"/>
      <c r="B59" s="18"/>
      <c r="C59" s="19"/>
    </row>
    <row r="60" spans="1:3" x14ac:dyDescent="0.2">
      <c r="A60" s="18"/>
      <c r="B60" s="18"/>
      <c r="C60" s="19"/>
    </row>
    <row r="61" spans="1:3" x14ac:dyDescent="0.2">
      <c r="A61" s="18"/>
      <c r="B61" s="18"/>
      <c r="C61" s="19"/>
    </row>
    <row r="62" spans="1:3" x14ac:dyDescent="0.2">
      <c r="A62" s="18"/>
      <c r="B62" s="18"/>
      <c r="C62" s="19"/>
    </row>
    <row r="63" spans="1:3" x14ac:dyDescent="0.2">
      <c r="A63" s="18"/>
      <c r="B63" s="18"/>
      <c r="C63" s="19"/>
    </row>
    <row r="64" spans="1:3" x14ac:dyDescent="0.2">
      <c r="A64" s="18"/>
      <c r="B64" s="18"/>
      <c r="C64" s="19"/>
    </row>
    <row r="65" spans="1:3" x14ac:dyDescent="0.2">
      <c r="A65" s="18"/>
      <c r="B65" s="18"/>
      <c r="C65" s="19"/>
    </row>
    <row r="66" spans="1:3" x14ac:dyDescent="0.2">
      <c r="A66" s="18"/>
      <c r="B66" s="18"/>
      <c r="C66" s="19"/>
    </row>
    <row r="67" spans="1:3" x14ac:dyDescent="0.2">
      <c r="A67" s="18"/>
      <c r="B67" s="18"/>
      <c r="C67" s="19"/>
    </row>
    <row r="68" spans="1:3" x14ac:dyDescent="0.2">
      <c r="A68" s="18"/>
      <c r="B68" s="18"/>
      <c r="C68" s="19"/>
    </row>
    <row r="69" spans="1:3" x14ac:dyDescent="0.2">
      <c r="A69" s="18"/>
      <c r="B69" s="18"/>
      <c r="C69" s="19"/>
    </row>
    <row r="70" spans="1:3" x14ac:dyDescent="0.2">
      <c r="A70" s="18"/>
      <c r="B70" s="18"/>
      <c r="C70" s="19"/>
    </row>
    <row r="71" spans="1:3" x14ac:dyDescent="0.2">
      <c r="A71" s="18"/>
      <c r="B71" s="18"/>
      <c r="C71" s="19"/>
    </row>
    <row r="72" spans="1:3" x14ac:dyDescent="0.2">
      <c r="A72" s="18"/>
      <c r="B72" s="18"/>
      <c r="C72" s="19"/>
    </row>
    <row r="73" spans="1:3" x14ac:dyDescent="0.2">
      <c r="A73" s="18"/>
      <c r="B73" s="18"/>
      <c r="C73" s="19"/>
    </row>
    <row r="74" spans="1:3" x14ac:dyDescent="0.2">
      <c r="A74" s="18"/>
      <c r="B74" s="18"/>
      <c r="C74" s="19"/>
    </row>
    <row r="75" spans="1:3" x14ac:dyDescent="0.2">
      <c r="A75" s="18"/>
      <c r="B75" s="18"/>
      <c r="C75" s="19"/>
    </row>
    <row r="76" spans="1:3" x14ac:dyDescent="0.2">
      <c r="A76" s="18"/>
      <c r="B76" s="18"/>
      <c r="C76" s="19"/>
    </row>
    <row r="77" spans="1:3" x14ac:dyDescent="0.2">
      <c r="A77" s="18"/>
      <c r="B77" s="18"/>
      <c r="C77" s="19"/>
    </row>
    <row r="78" spans="1:3" x14ac:dyDescent="0.2">
      <c r="A78" s="18"/>
      <c r="B78" s="18"/>
      <c r="C78" s="19"/>
    </row>
    <row r="79" spans="1:3" x14ac:dyDescent="0.2">
      <c r="A79" s="18"/>
      <c r="B79" s="18"/>
      <c r="C79" s="19"/>
    </row>
    <row r="80" spans="1:3" x14ac:dyDescent="0.2">
      <c r="A80" s="18"/>
      <c r="B80" s="18"/>
      <c r="C80" s="19"/>
    </row>
    <row r="81" spans="1:3" x14ac:dyDescent="0.2">
      <c r="A81" s="18"/>
      <c r="B81" s="18"/>
      <c r="C81" s="19"/>
    </row>
    <row r="82" spans="1:3" x14ac:dyDescent="0.2">
      <c r="A82" s="18"/>
      <c r="B82" s="18"/>
      <c r="C82" s="19"/>
    </row>
    <row r="83" spans="1:3" x14ac:dyDescent="0.2">
      <c r="A83" s="18"/>
      <c r="B83" s="18"/>
      <c r="C83" s="19"/>
    </row>
    <row r="84" spans="1:3" x14ac:dyDescent="0.2">
      <c r="A84" s="18"/>
      <c r="B84" s="18"/>
      <c r="C84" s="19"/>
    </row>
    <row r="85" spans="1:3" x14ac:dyDescent="0.2">
      <c r="A85" s="18"/>
      <c r="B85" s="18"/>
      <c r="C85" s="19"/>
    </row>
    <row r="86" spans="1:3" x14ac:dyDescent="0.2">
      <c r="A86" s="18"/>
      <c r="B86" s="18"/>
      <c r="C86" s="19"/>
    </row>
    <row r="87" spans="1:3" x14ac:dyDescent="0.2">
      <c r="A87" s="18"/>
      <c r="B87" s="18"/>
      <c r="C87" s="19"/>
    </row>
    <row r="88" spans="1:3" x14ac:dyDescent="0.2">
      <c r="A88" s="18"/>
      <c r="B88" s="18"/>
      <c r="C88" s="19"/>
    </row>
    <row r="89" spans="1:3" x14ac:dyDescent="0.2">
      <c r="A89" s="18"/>
      <c r="B89" s="18"/>
      <c r="C89" s="19"/>
    </row>
    <row r="90" spans="1:3" x14ac:dyDescent="0.2">
      <c r="A90" s="18"/>
      <c r="B90" s="18"/>
      <c r="C90" s="19"/>
    </row>
    <row r="91" spans="1:3" x14ac:dyDescent="0.2">
      <c r="A91" s="18"/>
      <c r="B91" s="18"/>
      <c r="C91" s="19"/>
    </row>
    <row r="92" spans="1:3" x14ac:dyDescent="0.2">
      <c r="A92" s="18"/>
      <c r="B92" s="18"/>
      <c r="C92" s="19"/>
    </row>
    <row r="93" spans="1:3" x14ac:dyDescent="0.2">
      <c r="A93" s="18"/>
      <c r="B93" s="18"/>
      <c r="C93" s="19"/>
    </row>
    <row r="94" spans="1:3" x14ac:dyDescent="0.2">
      <c r="A94" s="18"/>
      <c r="B94" s="18"/>
      <c r="C94" s="19"/>
    </row>
    <row r="95" spans="1:3" x14ac:dyDescent="0.2">
      <c r="A95" s="18"/>
      <c r="B95" s="18"/>
      <c r="C95" s="19"/>
    </row>
    <row r="96" spans="1:3" x14ac:dyDescent="0.2">
      <c r="A96" s="18"/>
      <c r="B96" s="18"/>
      <c r="C96" s="19"/>
    </row>
    <row r="97" spans="1:3" x14ac:dyDescent="0.2">
      <c r="A97" s="18"/>
      <c r="B97" s="18"/>
      <c r="C97" s="19"/>
    </row>
    <row r="98" spans="1:3" x14ac:dyDescent="0.2">
      <c r="A98" s="18"/>
      <c r="B98" s="18"/>
      <c r="C98" s="19"/>
    </row>
    <row r="99" spans="1:3" x14ac:dyDescent="0.2">
      <c r="A99" s="18"/>
      <c r="B99" s="18"/>
      <c r="C99" s="19"/>
    </row>
    <row r="100" spans="1:3" x14ac:dyDescent="0.2">
      <c r="A100" s="18"/>
      <c r="B100" s="18"/>
      <c r="C100" s="19"/>
    </row>
    <row r="101" spans="1:3" x14ac:dyDescent="0.2">
      <c r="A101" s="18"/>
      <c r="B101" s="18"/>
      <c r="C101" s="19"/>
    </row>
    <row r="102" spans="1:3" x14ac:dyDescent="0.2">
      <c r="A102" s="18"/>
      <c r="B102" s="18"/>
      <c r="C102" s="19"/>
    </row>
    <row r="103" spans="1:3" x14ac:dyDescent="0.2">
      <c r="A103" s="18"/>
      <c r="B103" s="18"/>
      <c r="C103" s="19"/>
    </row>
    <row r="104" spans="1:3" x14ac:dyDescent="0.2">
      <c r="A104" s="18"/>
      <c r="B104" s="18"/>
      <c r="C104" s="19"/>
    </row>
    <row r="105" spans="1:3" x14ac:dyDescent="0.2">
      <c r="A105" s="18"/>
      <c r="B105" s="18"/>
      <c r="C105" s="19"/>
    </row>
    <row r="106" spans="1:3" x14ac:dyDescent="0.2">
      <c r="A106" s="18"/>
      <c r="B106" s="18"/>
      <c r="C106" s="19"/>
    </row>
    <row r="107" spans="1:3" x14ac:dyDescent="0.2">
      <c r="A107" s="18"/>
      <c r="B107" s="18"/>
      <c r="C107" s="19"/>
    </row>
    <row r="108" spans="1:3" x14ac:dyDescent="0.2">
      <c r="A108" s="18"/>
      <c r="B108" s="18"/>
      <c r="C108" s="19"/>
    </row>
    <row r="109" spans="1:3" x14ac:dyDescent="0.2">
      <c r="A109" s="18"/>
      <c r="B109" s="18"/>
      <c r="C109" s="19"/>
    </row>
    <row r="110" spans="1:3" x14ac:dyDescent="0.2">
      <c r="A110" s="18"/>
      <c r="B110" s="18"/>
      <c r="C110" s="19"/>
    </row>
    <row r="111" spans="1:3" x14ac:dyDescent="0.2">
      <c r="A111" s="18"/>
      <c r="B111" s="18"/>
      <c r="C111" s="19"/>
    </row>
    <row r="112" spans="1:3" x14ac:dyDescent="0.2">
      <c r="A112" s="18"/>
      <c r="B112" s="18"/>
      <c r="C112" s="19"/>
    </row>
    <row r="113" spans="1:3" x14ac:dyDescent="0.2">
      <c r="A113" s="18"/>
      <c r="B113" s="18"/>
      <c r="C113" s="19"/>
    </row>
    <row r="114" spans="1:3" x14ac:dyDescent="0.2">
      <c r="A114" s="18"/>
      <c r="B114" s="18"/>
      <c r="C114" s="19"/>
    </row>
    <row r="115" spans="1:3" x14ac:dyDescent="0.2">
      <c r="A115" s="18"/>
      <c r="B115" s="18"/>
      <c r="C115" s="19"/>
    </row>
    <row r="116" spans="1:3" x14ac:dyDescent="0.2">
      <c r="A116" s="18"/>
      <c r="B116" s="18"/>
      <c r="C116" s="19"/>
    </row>
    <row r="117" spans="1:3" x14ac:dyDescent="0.2">
      <c r="A117" s="18"/>
      <c r="B117" s="18"/>
      <c r="C117" s="19"/>
    </row>
    <row r="118" spans="1:3" x14ac:dyDescent="0.2">
      <c r="A118" s="18"/>
      <c r="B118" s="18"/>
      <c r="C118" s="19"/>
    </row>
    <row r="119" spans="1:3" x14ac:dyDescent="0.2">
      <c r="A119" s="18"/>
      <c r="B119" s="18"/>
      <c r="C119" s="19"/>
    </row>
    <row r="120" spans="1:3" x14ac:dyDescent="0.2">
      <c r="A120" s="18"/>
      <c r="B120" s="18"/>
      <c r="C120" s="19"/>
    </row>
    <row r="121" spans="1:3" x14ac:dyDescent="0.2">
      <c r="A121" s="18"/>
      <c r="B121" s="18"/>
      <c r="C121" s="19"/>
    </row>
    <row r="122" spans="1:3" x14ac:dyDescent="0.2">
      <c r="A122" s="18"/>
      <c r="B122" s="18"/>
      <c r="C122" s="19"/>
    </row>
    <row r="123" spans="1:3" x14ac:dyDescent="0.2">
      <c r="A123" s="18"/>
      <c r="B123" s="18"/>
      <c r="C123" s="19"/>
    </row>
    <row r="124" spans="1:3" x14ac:dyDescent="0.2">
      <c r="A124" s="18"/>
      <c r="B124" s="18"/>
      <c r="C124" s="19"/>
    </row>
    <row r="125" spans="1:3" x14ac:dyDescent="0.2">
      <c r="A125" s="18"/>
      <c r="B125" s="18"/>
      <c r="C125" s="19"/>
    </row>
    <row r="126" spans="1:3" x14ac:dyDescent="0.2">
      <c r="A126" s="18"/>
      <c r="B126" s="18"/>
      <c r="C126" s="19"/>
    </row>
    <row r="127" spans="1:3" x14ac:dyDescent="0.2">
      <c r="A127" s="18"/>
      <c r="B127" s="18"/>
      <c r="C127" s="19"/>
    </row>
    <row r="128" spans="1:3" x14ac:dyDescent="0.2">
      <c r="A128" s="18"/>
      <c r="B128" s="18"/>
      <c r="C128" s="19"/>
    </row>
    <row r="129" spans="1:3" x14ac:dyDescent="0.2">
      <c r="A129" s="18"/>
      <c r="B129" s="18"/>
      <c r="C129" s="19"/>
    </row>
    <row r="130" spans="1:3" x14ac:dyDescent="0.2">
      <c r="A130" s="18"/>
      <c r="B130" s="18"/>
      <c r="C130" s="19"/>
    </row>
    <row r="131" spans="1:3" x14ac:dyDescent="0.2">
      <c r="A131" s="18"/>
      <c r="B131" s="18"/>
      <c r="C131" s="19"/>
    </row>
    <row r="132" spans="1:3" x14ac:dyDescent="0.2">
      <c r="A132" s="18"/>
      <c r="B132" s="18"/>
      <c r="C132" s="19"/>
    </row>
    <row r="133" spans="1:3" x14ac:dyDescent="0.2">
      <c r="A133" s="18"/>
      <c r="B133" s="18"/>
      <c r="C133" s="19"/>
    </row>
    <row r="134" spans="1:3" x14ac:dyDescent="0.2">
      <c r="A134" s="18"/>
      <c r="B134" s="18"/>
      <c r="C134" s="19"/>
    </row>
    <row r="135" spans="1:3" x14ac:dyDescent="0.2">
      <c r="A135" s="18"/>
      <c r="B135" s="18"/>
      <c r="C135" s="19"/>
    </row>
    <row r="136" spans="1:3" x14ac:dyDescent="0.2">
      <c r="A136" s="18"/>
      <c r="B136" s="18"/>
      <c r="C136" s="19"/>
    </row>
    <row r="137" spans="1:3" x14ac:dyDescent="0.2">
      <c r="A137" s="18"/>
      <c r="B137" s="18"/>
      <c r="C137" s="19"/>
    </row>
    <row r="138" spans="1:3" x14ac:dyDescent="0.2">
      <c r="A138" s="18"/>
      <c r="B138" s="18"/>
      <c r="C138" s="19"/>
    </row>
    <row r="139" spans="1:3" x14ac:dyDescent="0.2">
      <c r="A139" s="18"/>
      <c r="B139" s="18"/>
      <c r="C139" s="19"/>
    </row>
    <row r="140" spans="1:3" x14ac:dyDescent="0.2">
      <c r="A140" s="18"/>
      <c r="B140" s="18"/>
      <c r="C140" s="19"/>
    </row>
    <row r="141" spans="1:3" x14ac:dyDescent="0.2">
      <c r="A141" s="18"/>
      <c r="B141" s="18"/>
      <c r="C141" s="19"/>
    </row>
  </sheetData>
  <mergeCells count="2">
    <mergeCell ref="A1:F1"/>
    <mergeCell ref="A2:C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9"/>
  <sheetViews>
    <sheetView workbookViewId="0">
      <selection activeCell="B4" sqref="B4"/>
    </sheetView>
  </sheetViews>
  <sheetFormatPr defaultRowHeight="14.3" x14ac:dyDescent="0.25"/>
  <cols>
    <col min="1" max="1" width="45.125" style="20" customWidth="1"/>
    <col min="2" max="2" width="17.375" style="29" customWidth="1"/>
    <col min="3" max="16384" width="9" style="20"/>
  </cols>
  <sheetData>
    <row r="1" spans="1:2" ht="28.55" x14ac:dyDescent="0.25">
      <c r="A1" s="2" t="s">
        <v>33</v>
      </c>
      <c r="B1" s="2"/>
    </row>
    <row r="2" spans="1:2" x14ac:dyDescent="0.25">
      <c r="A2" s="21" t="s">
        <v>34</v>
      </c>
      <c r="B2" s="22" t="s">
        <v>35</v>
      </c>
    </row>
    <row r="3" spans="1:2" x14ac:dyDescent="0.25">
      <c r="A3" s="23" t="s">
        <v>36</v>
      </c>
      <c r="B3" s="23" t="s">
        <v>37</v>
      </c>
    </row>
    <row r="4" spans="1:2" x14ac:dyDescent="0.25">
      <c r="A4" s="24" t="s">
        <v>8</v>
      </c>
      <c r="B4" s="25">
        <f>B5+B372</f>
        <v>1045200</v>
      </c>
    </row>
    <row r="5" spans="1:2" x14ac:dyDescent="0.25">
      <c r="A5" s="24" t="s">
        <v>9</v>
      </c>
      <c r="B5" s="25">
        <f>B6+B110+B116+B144+B165+B178+B195+B274+B307+B314+B330+B339+B344+B346+B355+B359+B367+B370</f>
        <v>862800</v>
      </c>
    </row>
    <row r="6" spans="1:2" x14ac:dyDescent="0.25">
      <c r="A6" s="26" t="s">
        <v>10</v>
      </c>
      <c r="B6" s="26">
        <f>B7+B16+B23+B31+B36+B44+B54+B51+B58+B62+B68+B71+B74+B78+B82+B86+B90+B94+B98</f>
        <v>89100</v>
      </c>
    </row>
    <row r="7" spans="1:2" x14ac:dyDescent="0.25">
      <c r="A7" s="26" t="s">
        <v>38</v>
      </c>
      <c r="B7" s="26">
        <f>SUM(B8:B15)</f>
        <v>3348</v>
      </c>
    </row>
    <row r="8" spans="1:2" x14ac:dyDescent="0.25">
      <c r="A8" s="26" t="s">
        <v>39</v>
      </c>
      <c r="B8" s="26">
        <v>2800</v>
      </c>
    </row>
    <row r="9" spans="1:2" x14ac:dyDescent="0.25">
      <c r="A9" s="26" t="s">
        <v>40</v>
      </c>
      <c r="B9" s="26">
        <v>374</v>
      </c>
    </row>
    <row r="10" spans="1:2" x14ac:dyDescent="0.25">
      <c r="A10" s="26" t="s">
        <v>41</v>
      </c>
      <c r="B10" s="26">
        <v>10</v>
      </c>
    </row>
    <row r="11" spans="1:2" x14ac:dyDescent="0.25">
      <c r="A11" s="26" t="s">
        <v>42</v>
      </c>
      <c r="B11" s="26">
        <v>42</v>
      </c>
    </row>
    <row r="12" spans="1:2" x14ac:dyDescent="0.25">
      <c r="A12" s="26" t="s">
        <v>43</v>
      </c>
      <c r="B12" s="26">
        <v>14</v>
      </c>
    </row>
    <row r="13" spans="1:2" x14ac:dyDescent="0.25">
      <c r="A13" s="26" t="s">
        <v>44</v>
      </c>
      <c r="B13" s="26">
        <v>15</v>
      </c>
    </row>
    <row r="14" spans="1:2" x14ac:dyDescent="0.25">
      <c r="A14" s="26" t="s">
        <v>45</v>
      </c>
      <c r="B14" s="26">
        <v>81</v>
      </c>
    </row>
    <row r="15" spans="1:2" x14ac:dyDescent="0.25">
      <c r="A15" s="26" t="s">
        <v>46</v>
      </c>
      <c r="B15" s="26">
        <v>12</v>
      </c>
    </row>
    <row r="16" spans="1:2" x14ac:dyDescent="0.25">
      <c r="A16" s="26" t="s">
        <v>47</v>
      </c>
      <c r="B16" s="26">
        <f>SUM(B17:B22)</f>
        <v>2586</v>
      </c>
    </row>
    <row r="17" spans="1:2" x14ac:dyDescent="0.25">
      <c r="A17" s="26" t="s">
        <v>39</v>
      </c>
      <c r="B17" s="26">
        <v>2161</v>
      </c>
    </row>
    <row r="18" spans="1:2" x14ac:dyDescent="0.25">
      <c r="A18" s="26" t="s">
        <v>40</v>
      </c>
      <c r="B18" s="26">
        <v>246</v>
      </c>
    </row>
    <row r="19" spans="1:2" x14ac:dyDescent="0.25">
      <c r="A19" s="26" t="s">
        <v>48</v>
      </c>
      <c r="B19" s="26">
        <v>29</v>
      </c>
    </row>
    <row r="20" spans="1:2" x14ac:dyDescent="0.25">
      <c r="A20" s="26" t="s">
        <v>49</v>
      </c>
      <c r="B20" s="26">
        <v>72</v>
      </c>
    </row>
    <row r="21" spans="1:2" x14ac:dyDescent="0.25">
      <c r="A21" s="26" t="s">
        <v>50</v>
      </c>
      <c r="B21" s="26">
        <v>5</v>
      </c>
    </row>
    <row r="22" spans="1:2" x14ac:dyDescent="0.25">
      <c r="A22" s="26" t="s">
        <v>46</v>
      </c>
      <c r="B22" s="26">
        <v>73</v>
      </c>
    </row>
    <row r="23" spans="1:2" x14ac:dyDescent="0.25">
      <c r="A23" s="26" t="s">
        <v>51</v>
      </c>
      <c r="B23" s="26">
        <f>SUM(B24:B30)</f>
        <v>17750</v>
      </c>
    </row>
    <row r="24" spans="1:2" x14ac:dyDescent="0.25">
      <c r="A24" s="26" t="s">
        <v>39</v>
      </c>
      <c r="B24" s="26">
        <v>5040</v>
      </c>
    </row>
    <row r="25" spans="1:2" x14ac:dyDescent="0.25">
      <c r="A25" s="26" t="s">
        <v>40</v>
      </c>
      <c r="B25" s="26">
        <f>5123+54-15</f>
        <v>5162</v>
      </c>
    </row>
    <row r="26" spans="1:2" x14ac:dyDescent="0.25">
      <c r="A26" s="26" t="s">
        <v>41</v>
      </c>
      <c r="B26" s="26">
        <v>509</v>
      </c>
    </row>
    <row r="27" spans="1:2" x14ac:dyDescent="0.25">
      <c r="A27" s="26" t="s">
        <v>52</v>
      </c>
      <c r="B27" s="26">
        <v>1728</v>
      </c>
    </row>
    <row r="28" spans="1:2" x14ac:dyDescent="0.25">
      <c r="A28" s="26" t="s">
        <v>53</v>
      </c>
      <c r="B28" s="26">
        <v>1789</v>
      </c>
    </row>
    <row r="29" spans="1:2" x14ac:dyDescent="0.25">
      <c r="A29" s="26" t="s">
        <v>46</v>
      </c>
      <c r="B29" s="26">
        <v>2053</v>
      </c>
    </row>
    <row r="30" spans="1:2" x14ac:dyDescent="0.25">
      <c r="A30" s="26" t="s">
        <v>54</v>
      </c>
      <c r="B30" s="26">
        <v>1469</v>
      </c>
    </row>
    <row r="31" spans="1:2" x14ac:dyDescent="0.25">
      <c r="A31" s="26" t="s">
        <v>55</v>
      </c>
      <c r="B31" s="26">
        <f>SUM(B32:B35)</f>
        <v>3382</v>
      </c>
    </row>
    <row r="32" spans="1:2" x14ac:dyDescent="0.25">
      <c r="A32" s="26" t="s">
        <v>39</v>
      </c>
      <c r="B32" s="26">
        <v>1785</v>
      </c>
    </row>
    <row r="33" spans="1:2" x14ac:dyDescent="0.25">
      <c r="A33" s="26" t="s">
        <v>40</v>
      </c>
      <c r="B33" s="26">
        <v>408</v>
      </c>
    </row>
    <row r="34" spans="1:2" x14ac:dyDescent="0.25">
      <c r="A34" s="26" t="s">
        <v>56</v>
      </c>
      <c r="B34" s="26">
        <v>5</v>
      </c>
    </row>
    <row r="35" spans="1:2" x14ac:dyDescent="0.25">
      <c r="A35" s="26" t="s">
        <v>46</v>
      </c>
      <c r="B35" s="26">
        <v>1184</v>
      </c>
    </row>
    <row r="36" spans="1:2" x14ac:dyDescent="0.25">
      <c r="A36" s="26" t="s">
        <v>57</v>
      </c>
      <c r="B36" s="26">
        <f>SUM(B37:B43)</f>
        <v>2850</v>
      </c>
    </row>
    <row r="37" spans="1:2" x14ac:dyDescent="0.25">
      <c r="A37" s="26" t="s">
        <v>39</v>
      </c>
      <c r="B37" s="26">
        <v>2379</v>
      </c>
    </row>
    <row r="38" spans="1:2" x14ac:dyDescent="0.25">
      <c r="A38" s="26" t="s">
        <v>58</v>
      </c>
      <c r="B38" s="26">
        <v>18</v>
      </c>
    </row>
    <row r="39" spans="1:2" x14ac:dyDescent="0.25">
      <c r="A39" s="26" t="s">
        <v>59</v>
      </c>
      <c r="B39" s="26">
        <v>35</v>
      </c>
    </row>
    <row r="40" spans="1:2" x14ac:dyDescent="0.25">
      <c r="A40" s="26" t="s">
        <v>60</v>
      </c>
      <c r="B40" s="26">
        <v>58</v>
      </c>
    </row>
    <row r="41" spans="1:2" x14ac:dyDescent="0.25">
      <c r="A41" s="26" t="s">
        <v>61</v>
      </c>
      <c r="B41" s="26">
        <v>123</v>
      </c>
    </row>
    <row r="42" spans="1:2" x14ac:dyDescent="0.25">
      <c r="A42" s="26" t="s">
        <v>46</v>
      </c>
      <c r="B42" s="26">
        <v>193</v>
      </c>
    </row>
    <row r="43" spans="1:2" x14ac:dyDescent="0.25">
      <c r="A43" s="26" t="s">
        <v>62</v>
      </c>
      <c r="B43" s="26">
        <v>44</v>
      </c>
    </row>
    <row r="44" spans="1:2" x14ac:dyDescent="0.25">
      <c r="A44" s="26" t="s">
        <v>63</v>
      </c>
      <c r="B44" s="26">
        <f>SUM(B45:B50)</f>
        <v>4444</v>
      </c>
    </row>
    <row r="45" spans="1:2" x14ac:dyDescent="0.25">
      <c r="A45" s="26" t="s">
        <v>39</v>
      </c>
      <c r="B45" s="26">
        <v>2650</v>
      </c>
    </row>
    <row r="46" spans="1:2" x14ac:dyDescent="0.25">
      <c r="A46" s="26" t="s">
        <v>40</v>
      </c>
      <c r="B46" s="26">
        <v>247</v>
      </c>
    </row>
    <row r="47" spans="1:2" x14ac:dyDescent="0.25">
      <c r="A47" s="26" t="s">
        <v>64</v>
      </c>
      <c r="B47" s="26">
        <v>31</v>
      </c>
    </row>
    <row r="48" spans="1:2" x14ac:dyDescent="0.25">
      <c r="A48" s="26" t="s">
        <v>65</v>
      </c>
      <c r="B48" s="26">
        <v>327</v>
      </c>
    </row>
    <row r="49" spans="1:2" x14ac:dyDescent="0.25">
      <c r="A49" s="26" t="s">
        <v>66</v>
      </c>
      <c r="B49" s="26">
        <v>69</v>
      </c>
    </row>
    <row r="50" spans="1:2" x14ac:dyDescent="0.25">
      <c r="A50" s="26" t="s">
        <v>46</v>
      </c>
      <c r="B50" s="26">
        <v>1120</v>
      </c>
    </row>
    <row r="51" spans="1:2" x14ac:dyDescent="0.25">
      <c r="A51" s="26" t="s">
        <v>67</v>
      </c>
      <c r="B51" s="26">
        <f>SUM(B52:B53)</f>
        <v>8425</v>
      </c>
    </row>
    <row r="52" spans="1:2" x14ac:dyDescent="0.25">
      <c r="A52" s="26" t="s">
        <v>40</v>
      </c>
      <c r="B52" s="26">
        <v>4000</v>
      </c>
    </row>
    <row r="53" spans="1:2" x14ac:dyDescent="0.25">
      <c r="A53" s="26" t="s">
        <v>68</v>
      </c>
      <c r="B53" s="26">
        <v>4425</v>
      </c>
    </row>
    <row r="54" spans="1:2" x14ac:dyDescent="0.25">
      <c r="A54" s="26" t="s">
        <v>69</v>
      </c>
      <c r="B54" s="26">
        <f>SUM(B55:B57)</f>
        <v>1713</v>
      </c>
    </row>
    <row r="55" spans="1:2" x14ac:dyDescent="0.25">
      <c r="A55" s="26" t="s">
        <v>39</v>
      </c>
      <c r="B55" s="26">
        <v>1021</v>
      </c>
    </row>
    <row r="56" spans="1:2" x14ac:dyDescent="0.25">
      <c r="A56" s="26" t="s">
        <v>70</v>
      </c>
      <c r="B56" s="26">
        <v>70</v>
      </c>
    </row>
    <row r="57" spans="1:2" x14ac:dyDescent="0.25">
      <c r="A57" s="26" t="s">
        <v>46</v>
      </c>
      <c r="B57" s="26">
        <v>622</v>
      </c>
    </row>
    <row r="58" spans="1:2" x14ac:dyDescent="0.25">
      <c r="A58" s="26" t="s">
        <v>71</v>
      </c>
      <c r="B58" s="26">
        <f>SUM(B59:B61)</f>
        <v>7103</v>
      </c>
    </row>
    <row r="59" spans="1:2" x14ac:dyDescent="0.25">
      <c r="A59" s="26" t="s">
        <v>39</v>
      </c>
      <c r="B59" s="26">
        <v>5965</v>
      </c>
    </row>
    <row r="60" spans="1:2" x14ac:dyDescent="0.25">
      <c r="A60" s="26" t="s">
        <v>40</v>
      </c>
      <c r="B60" s="26">
        <v>909</v>
      </c>
    </row>
    <row r="61" spans="1:2" x14ac:dyDescent="0.25">
      <c r="A61" s="26" t="s">
        <v>46</v>
      </c>
      <c r="B61" s="26">
        <v>229</v>
      </c>
    </row>
    <row r="62" spans="1:2" x14ac:dyDescent="0.25">
      <c r="A62" s="26" t="s">
        <v>72</v>
      </c>
      <c r="B62" s="26">
        <f>SUM(B63:B67)</f>
        <v>5148</v>
      </c>
    </row>
    <row r="63" spans="1:2" x14ac:dyDescent="0.25">
      <c r="A63" s="26" t="s">
        <v>39</v>
      </c>
      <c r="B63" s="26">
        <v>1930</v>
      </c>
    </row>
    <row r="64" spans="1:2" x14ac:dyDescent="0.25">
      <c r="A64" s="26" t="s">
        <v>40</v>
      </c>
      <c r="B64" s="26">
        <v>930</v>
      </c>
    </row>
    <row r="65" spans="1:2" x14ac:dyDescent="0.25">
      <c r="A65" s="26" t="s">
        <v>73</v>
      </c>
      <c r="B65" s="26">
        <v>311</v>
      </c>
    </row>
    <row r="66" spans="1:2" x14ac:dyDescent="0.25">
      <c r="A66" s="26" t="s">
        <v>46</v>
      </c>
      <c r="B66" s="26">
        <v>1901</v>
      </c>
    </row>
    <row r="67" spans="1:2" x14ac:dyDescent="0.25">
      <c r="A67" s="26" t="s">
        <v>74</v>
      </c>
      <c r="B67" s="26">
        <v>76</v>
      </c>
    </row>
    <row r="68" spans="1:2" x14ac:dyDescent="0.25">
      <c r="A68" s="26" t="s">
        <v>75</v>
      </c>
      <c r="B68" s="26">
        <f>SUM(B69:B70)</f>
        <v>426</v>
      </c>
    </row>
    <row r="69" spans="1:2" x14ac:dyDescent="0.25">
      <c r="A69" s="26" t="s">
        <v>39</v>
      </c>
      <c r="B69" s="26">
        <v>346</v>
      </c>
    </row>
    <row r="70" spans="1:2" x14ac:dyDescent="0.25">
      <c r="A70" s="26" t="s">
        <v>40</v>
      </c>
      <c r="B70" s="26">
        <v>80</v>
      </c>
    </row>
    <row r="71" spans="1:2" x14ac:dyDescent="0.25">
      <c r="A71" s="26" t="s">
        <v>76</v>
      </c>
      <c r="B71" s="26">
        <f>SUM(B72:B73)</f>
        <v>659</v>
      </c>
    </row>
    <row r="72" spans="1:2" x14ac:dyDescent="0.25">
      <c r="A72" s="26" t="s">
        <v>39</v>
      </c>
      <c r="B72" s="26">
        <v>617</v>
      </c>
    </row>
    <row r="73" spans="1:2" x14ac:dyDescent="0.25">
      <c r="A73" s="26" t="s">
        <v>40</v>
      </c>
      <c r="B73" s="26">
        <v>42</v>
      </c>
    </row>
    <row r="74" spans="1:2" x14ac:dyDescent="0.25">
      <c r="A74" s="26" t="s">
        <v>77</v>
      </c>
      <c r="B74" s="26">
        <f>SUM(B75:B77)</f>
        <v>2165</v>
      </c>
    </row>
    <row r="75" spans="1:2" x14ac:dyDescent="0.25">
      <c r="A75" s="26" t="s">
        <v>39</v>
      </c>
      <c r="B75" s="26">
        <v>1435</v>
      </c>
    </row>
    <row r="76" spans="1:2" x14ac:dyDescent="0.25">
      <c r="A76" s="26" t="s">
        <v>40</v>
      </c>
      <c r="B76" s="26">
        <v>370</v>
      </c>
    </row>
    <row r="77" spans="1:2" x14ac:dyDescent="0.25">
      <c r="A77" s="26" t="s">
        <v>46</v>
      </c>
      <c r="B77" s="26">
        <v>360</v>
      </c>
    </row>
    <row r="78" spans="1:2" x14ac:dyDescent="0.25">
      <c r="A78" s="26" t="s">
        <v>78</v>
      </c>
      <c r="B78" s="26">
        <f>SUM(B79:B81)</f>
        <v>2506</v>
      </c>
    </row>
    <row r="79" spans="1:2" x14ac:dyDescent="0.25">
      <c r="A79" s="26" t="s">
        <v>39</v>
      </c>
      <c r="B79" s="26">
        <f>1781+4</f>
        <v>1785</v>
      </c>
    </row>
    <row r="80" spans="1:2" x14ac:dyDescent="0.25">
      <c r="A80" s="26" t="s">
        <v>40</v>
      </c>
      <c r="B80" s="26">
        <v>558</v>
      </c>
    </row>
    <row r="81" spans="1:2" x14ac:dyDescent="0.25">
      <c r="A81" s="26" t="s">
        <v>46</v>
      </c>
      <c r="B81" s="26">
        <v>163</v>
      </c>
    </row>
    <row r="82" spans="1:2" x14ac:dyDescent="0.25">
      <c r="A82" s="26" t="s">
        <v>79</v>
      </c>
      <c r="B82" s="26">
        <f>SUM(B83:B85)</f>
        <v>4335</v>
      </c>
    </row>
    <row r="83" spans="1:2" x14ac:dyDescent="0.25">
      <c r="A83" s="26" t="s">
        <v>39</v>
      </c>
      <c r="B83" s="26">
        <v>2320</v>
      </c>
    </row>
    <row r="84" spans="1:2" x14ac:dyDescent="0.25">
      <c r="A84" s="26" t="s">
        <v>40</v>
      </c>
      <c r="B84" s="26">
        <v>1284</v>
      </c>
    </row>
    <row r="85" spans="1:2" x14ac:dyDescent="0.25">
      <c r="A85" s="26" t="s">
        <v>46</v>
      </c>
      <c r="B85" s="26">
        <v>731</v>
      </c>
    </row>
    <row r="86" spans="1:2" x14ac:dyDescent="0.25">
      <c r="A86" s="26" t="s">
        <v>80</v>
      </c>
      <c r="B86" s="26">
        <f>SUM(B87:B89)</f>
        <v>3834</v>
      </c>
    </row>
    <row r="87" spans="1:2" x14ac:dyDescent="0.25">
      <c r="A87" s="26" t="s">
        <v>39</v>
      </c>
      <c r="B87" s="26">
        <v>950</v>
      </c>
    </row>
    <row r="88" spans="1:2" x14ac:dyDescent="0.25">
      <c r="A88" s="26" t="s">
        <v>40</v>
      </c>
      <c r="B88" s="26">
        <v>1259</v>
      </c>
    </row>
    <row r="89" spans="1:2" x14ac:dyDescent="0.25">
      <c r="A89" s="26" t="s">
        <v>46</v>
      </c>
      <c r="B89" s="26">
        <v>1625</v>
      </c>
    </row>
    <row r="90" spans="1:2" x14ac:dyDescent="0.25">
      <c r="A90" s="26" t="s">
        <v>81</v>
      </c>
      <c r="B90" s="26">
        <f>SUM(B91:B93)</f>
        <v>1592</v>
      </c>
    </row>
    <row r="91" spans="1:2" x14ac:dyDescent="0.25">
      <c r="A91" s="26" t="s">
        <v>39</v>
      </c>
      <c r="B91" s="26">
        <v>956</v>
      </c>
    </row>
    <row r="92" spans="1:2" x14ac:dyDescent="0.25">
      <c r="A92" s="26" t="s">
        <v>40</v>
      </c>
      <c r="B92" s="26">
        <v>500</v>
      </c>
    </row>
    <row r="93" spans="1:2" x14ac:dyDescent="0.25">
      <c r="A93" s="26" t="s">
        <v>46</v>
      </c>
      <c r="B93" s="26">
        <v>136</v>
      </c>
    </row>
    <row r="94" spans="1:2" x14ac:dyDescent="0.25">
      <c r="A94" s="26" t="s">
        <v>82</v>
      </c>
      <c r="B94" s="26">
        <f>SUM(B95:B97)</f>
        <v>2042</v>
      </c>
    </row>
    <row r="95" spans="1:2" x14ac:dyDescent="0.25">
      <c r="A95" s="26" t="s">
        <v>39</v>
      </c>
      <c r="B95" s="26">
        <v>1280</v>
      </c>
    </row>
    <row r="96" spans="1:2" x14ac:dyDescent="0.25">
      <c r="A96" s="26" t="s">
        <v>40</v>
      </c>
      <c r="B96" s="26">
        <v>443</v>
      </c>
    </row>
    <row r="97" spans="1:2" x14ac:dyDescent="0.25">
      <c r="A97" s="26" t="s">
        <v>46</v>
      </c>
      <c r="B97" s="26">
        <v>319</v>
      </c>
    </row>
    <row r="98" spans="1:2" x14ac:dyDescent="0.25">
      <c r="A98" s="26" t="s">
        <v>83</v>
      </c>
      <c r="B98" s="26">
        <f>SUM(B99:B109)</f>
        <v>14792</v>
      </c>
    </row>
    <row r="99" spans="1:2" x14ac:dyDescent="0.25">
      <c r="A99" s="26" t="s">
        <v>39</v>
      </c>
      <c r="B99" s="26">
        <v>13229</v>
      </c>
    </row>
    <row r="100" spans="1:2" x14ac:dyDescent="0.25">
      <c r="A100" s="26" t="s">
        <v>40</v>
      </c>
      <c r="B100" s="26">
        <v>717</v>
      </c>
    </row>
    <row r="101" spans="1:2" x14ac:dyDescent="0.25">
      <c r="A101" s="26" t="s">
        <v>84</v>
      </c>
      <c r="B101" s="26">
        <v>149</v>
      </c>
    </row>
    <row r="102" spans="1:2" x14ac:dyDescent="0.25">
      <c r="A102" s="26" t="s">
        <v>85</v>
      </c>
      <c r="B102" s="26">
        <v>43</v>
      </c>
    </row>
    <row r="103" spans="1:2" x14ac:dyDescent="0.25">
      <c r="A103" s="26" t="s">
        <v>86</v>
      </c>
      <c r="B103" s="26">
        <v>259</v>
      </c>
    </row>
    <row r="104" spans="1:2" x14ac:dyDescent="0.25">
      <c r="A104" s="26" t="s">
        <v>87</v>
      </c>
      <c r="B104" s="26">
        <v>12</v>
      </c>
    </row>
    <row r="105" spans="1:2" x14ac:dyDescent="0.25">
      <c r="A105" s="26" t="s">
        <v>88</v>
      </c>
      <c r="B105" s="26">
        <v>5</v>
      </c>
    </row>
    <row r="106" spans="1:2" x14ac:dyDescent="0.25">
      <c r="A106" s="26" t="s">
        <v>89</v>
      </c>
      <c r="B106" s="26">
        <v>10</v>
      </c>
    </row>
    <row r="107" spans="1:2" x14ac:dyDescent="0.25">
      <c r="A107" s="26" t="s">
        <v>90</v>
      </c>
      <c r="B107" s="26">
        <v>41</v>
      </c>
    </row>
    <row r="108" spans="1:2" x14ac:dyDescent="0.25">
      <c r="A108" s="26" t="s">
        <v>91</v>
      </c>
      <c r="B108" s="26">
        <v>210</v>
      </c>
    </row>
    <row r="109" spans="1:2" x14ac:dyDescent="0.25">
      <c r="A109" s="26" t="s">
        <v>46</v>
      </c>
      <c r="B109" s="26">
        <v>117</v>
      </c>
    </row>
    <row r="110" spans="1:2" x14ac:dyDescent="0.25">
      <c r="A110" s="26" t="s">
        <v>11</v>
      </c>
      <c r="B110" s="26">
        <f>B111+B114</f>
        <v>306</v>
      </c>
    </row>
    <row r="111" spans="1:2" x14ac:dyDescent="0.25">
      <c r="A111" s="26" t="s">
        <v>92</v>
      </c>
      <c r="B111" s="26">
        <f>SUM(B112:B113)</f>
        <v>237</v>
      </c>
    </row>
    <row r="112" spans="1:2" x14ac:dyDescent="0.25">
      <c r="A112" s="26" t="s">
        <v>93</v>
      </c>
      <c r="B112" s="26">
        <v>176</v>
      </c>
    </row>
    <row r="113" spans="1:2" x14ac:dyDescent="0.25">
      <c r="A113" s="26" t="s">
        <v>94</v>
      </c>
      <c r="B113" s="26">
        <v>61</v>
      </c>
    </row>
    <row r="114" spans="1:2" x14ac:dyDescent="0.25">
      <c r="A114" s="26" t="s">
        <v>95</v>
      </c>
      <c r="B114" s="26">
        <f>SUM(B115)</f>
        <v>69</v>
      </c>
    </row>
    <row r="115" spans="1:2" x14ac:dyDescent="0.25">
      <c r="A115" s="26" t="s">
        <v>96</v>
      </c>
      <c r="B115" s="26">
        <v>69</v>
      </c>
    </row>
    <row r="116" spans="1:2" x14ac:dyDescent="0.25">
      <c r="A116" s="26" t="s">
        <v>12</v>
      </c>
      <c r="B116" s="26">
        <f>B117+B124+B130+B135+B142</f>
        <v>116300</v>
      </c>
    </row>
    <row r="117" spans="1:2" x14ac:dyDescent="0.25">
      <c r="A117" s="26" t="s">
        <v>97</v>
      </c>
      <c r="B117" s="26">
        <f>SUM(B118:B123)</f>
        <v>89686</v>
      </c>
    </row>
    <row r="118" spans="1:2" x14ac:dyDescent="0.25">
      <c r="A118" s="26" t="s">
        <v>39</v>
      </c>
      <c r="B118" s="26">
        <v>66016</v>
      </c>
    </row>
    <row r="119" spans="1:2" x14ac:dyDescent="0.25">
      <c r="A119" s="26" t="s">
        <v>40</v>
      </c>
      <c r="B119" s="26">
        <v>9003</v>
      </c>
    </row>
    <row r="120" spans="1:2" x14ac:dyDescent="0.25">
      <c r="A120" s="26" t="s">
        <v>65</v>
      </c>
      <c r="B120" s="26">
        <v>3083</v>
      </c>
    </row>
    <row r="121" spans="1:2" x14ac:dyDescent="0.25">
      <c r="A121" s="26" t="s">
        <v>98</v>
      </c>
      <c r="B121" s="26">
        <v>10881</v>
      </c>
    </row>
    <row r="122" spans="1:2" x14ac:dyDescent="0.25">
      <c r="A122" s="26" t="s">
        <v>46</v>
      </c>
      <c r="B122" s="26">
        <v>307</v>
      </c>
    </row>
    <row r="123" spans="1:2" x14ac:dyDescent="0.25">
      <c r="A123" s="26" t="s">
        <v>99</v>
      </c>
      <c r="B123" s="26">
        <f>375+21</f>
        <v>396</v>
      </c>
    </row>
    <row r="124" spans="1:2" x14ac:dyDescent="0.25">
      <c r="A124" s="26" t="s">
        <v>100</v>
      </c>
      <c r="B124" s="26">
        <f>SUM(B125:B129)</f>
        <v>6571</v>
      </c>
    </row>
    <row r="125" spans="1:2" x14ac:dyDescent="0.25">
      <c r="A125" s="26" t="s">
        <v>39</v>
      </c>
      <c r="B125" s="26">
        <v>5771</v>
      </c>
    </row>
    <row r="126" spans="1:2" x14ac:dyDescent="0.25">
      <c r="A126" s="26" t="s">
        <v>40</v>
      </c>
      <c r="B126" s="26">
        <v>334</v>
      </c>
    </row>
    <row r="127" spans="1:2" x14ac:dyDescent="0.25">
      <c r="A127" s="26" t="s">
        <v>101</v>
      </c>
      <c r="B127" s="26">
        <v>39</v>
      </c>
    </row>
    <row r="128" spans="1:2" x14ac:dyDescent="0.25">
      <c r="A128" s="26" t="s">
        <v>46</v>
      </c>
      <c r="B128" s="26">
        <v>415</v>
      </c>
    </row>
    <row r="129" spans="1:2" x14ac:dyDescent="0.25">
      <c r="A129" s="26" t="s">
        <v>102</v>
      </c>
      <c r="B129" s="26">
        <v>12</v>
      </c>
    </row>
    <row r="130" spans="1:2" x14ac:dyDescent="0.25">
      <c r="A130" s="26" t="s">
        <v>103</v>
      </c>
      <c r="B130" s="26">
        <f>SUM(B131:B134)</f>
        <v>12767</v>
      </c>
    </row>
    <row r="131" spans="1:2" x14ac:dyDescent="0.25">
      <c r="A131" s="26" t="s">
        <v>39</v>
      </c>
      <c r="B131" s="26">
        <v>9942</v>
      </c>
    </row>
    <row r="132" spans="1:2" x14ac:dyDescent="0.25">
      <c r="A132" s="26" t="s">
        <v>40</v>
      </c>
      <c r="B132" s="26">
        <v>1077</v>
      </c>
    </row>
    <row r="133" spans="1:2" x14ac:dyDescent="0.25">
      <c r="A133" s="26" t="s">
        <v>104</v>
      </c>
      <c r="B133" s="26">
        <v>140</v>
      </c>
    </row>
    <row r="134" spans="1:2" x14ac:dyDescent="0.25">
      <c r="A134" s="26" t="s">
        <v>46</v>
      </c>
      <c r="B134" s="26">
        <v>1608</v>
      </c>
    </row>
    <row r="135" spans="1:2" x14ac:dyDescent="0.25">
      <c r="A135" s="26" t="s">
        <v>105</v>
      </c>
      <c r="B135" s="26">
        <f>SUM(B136:B141)</f>
        <v>5235</v>
      </c>
    </row>
    <row r="136" spans="1:2" x14ac:dyDescent="0.25">
      <c r="A136" s="26" t="s">
        <v>39</v>
      </c>
      <c r="B136" s="26">
        <v>3391</v>
      </c>
    </row>
    <row r="137" spans="1:2" x14ac:dyDescent="0.25">
      <c r="A137" s="26" t="s">
        <v>40</v>
      </c>
      <c r="B137" s="26">
        <v>200</v>
      </c>
    </row>
    <row r="138" spans="1:2" x14ac:dyDescent="0.25">
      <c r="A138" s="26" t="s">
        <v>106</v>
      </c>
      <c r="B138" s="26">
        <v>925</v>
      </c>
    </row>
    <row r="139" spans="1:2" x14ac:dyDescent="0.25">
      <c r="A139" s="26" t="s">
        <v>107</v>
      </c>
      <c r="B139" s="26">
        <v>132</v>
      </c>
    </row>
    <row r="140" spans="1:2" x14ac:dyDescent="0.25">
      <c r="A140" s="26" t="s">
        <v>108</v>
      </c>
      <c r="B140" s="26">
        <v>61</v>
      </c>
    </row>
    <row r="141" spans="1:2" x14ac:dyDescent="0.25">
      <c r="A141" s="26" t="s">
        <v>109</v>
      </c>
      <c r="B141" s="26">
        <v>526</v>
      </c>
    </row>
    <row r="142" spans="1:2" x14ac:dyDescent="0.25">
      <c r="A142" s="26" t="s">
        <v>110</v>
      </c>
      <c r="B142" s="26">
        <f>SUM(B143)</f>
        <v>2041</v>
      </c>
    </row>
    <row r="143" spans="1:2" x14ac:dyDescent="0.25">
      <c r="A143" s="26" t="s">
        <v>111</v>
      </c>
      <c r="B143" s="26">
        <v>2041</v>
      </c>
    </row>
    <row r="144" spans="1:2" x14ac:dyDescent="0.25">
      <c r="A144" s="26" t="s">
        <v>13</v>
      </c>
      <c r="B144" s="26">
        <f>B145+B149+B155+B157+B159+B163</f>
        <v>263800</v>
      </c>
    </row>
    <row r="145" spans="1:2" x14ac:dyDescent="0.25">
      <c r="A145" s="26" t="s">
        <v>112</v>
      </c>
      <c r="B145" s="26">
        <f>SUM(B146:B148)</f>
        <v>2610</v>
      </c>
    </row>
    <row r="146" spans="1:2" x14ac:dyDescent="0.25">
      <c r="A146" s="26" t="s">
        <v>39</v>
      </c>
      <c r="B146" s="26">
        <v>1247</v>
      </c>
    </row>
    <row r="147" spans="1:2" x14ac:dyDescent="0.25">
      <c r="A147" s="26" t="s">
        <v>40</v>
      </c>
      <c r="B147" s="26">
        <v>343</v>
      </c>
    </row>
    <row r="148" spans="1:2" x14ac:dyDescent="0.25">
      <c r="A148" s="26" t="s">
        <v>113</v>
      </c>
      <c r="B148" s="26">
        <v>1020</v>
      </c>
    </row>
    <row r="149" spans="1:2" x14ac:dyDescent="0.25">
      <c r="A149" s="26" t="s">
        <v>114</v>
      </c>
      <c r="B149" s="26">
        <f>SUM(B150:B154)</f>
        <v>237079</v>
      </c>
    </row>
    <row r="150" spans="1:2" x14ac:dyDescent="0.25">
      <c r="A150" s="26" t="s">
        <v>115</v>
      </c>
      <c r="B150" s="26">
        <f>45691+10</f>
        <v>45701</v>
      </c>
    </row>
    <row r="151" spans="1:2" x14ac:dyDescent="0.25">
      <c r="A151" s="26" t="s">
        <v>116</v>
      </c>
      <c r="B151" s="26">
        <f>112178+16</f>
        <v>112194</v>
      </c>
    </row>
    <row r="152" spans="1:2" x14ac:dyDescent="0.25">
      <c r="A152" s="26" t="s">
        <v>117</v>
      </c>
      <c r="B152" s="26">
        <v>57820</v>
      </c>
    </row>
    <row r="153" spans="1:2" x14ac:dyDescent="0.25">
      <c r="A153" s="26" t="s">
        <v>118</v>
      </c>
      <c r="B153" s="26">
        <v>2841</v>
      </c>
    </row>
    <row r="154" spans="1:2" x14ac:dyDescent="0.25">
      <c r="A154" s="26" t="s">
        <v>119</v>
      </c>
      <c r="B154" s="26">
        <v>18523</v>
      </c>
    </row>
    <row r="155" spans="1:2" x14ac:dyDescent="0.25">
      <c r="A155" s="26" t="s">
        <v>120</v>
      </c>
      <c r="B155" s="26">
        <f>SUM(B156)</f>
        <v>2977</v>
      </c>
    </row>
    <row r="156" spans="1:2" x14ac:dyDescent="0.25">
      <c r="A156" s="26" t="s">
        <v>121</v>
      </c>
      <c r="B156" s="26">
        <v>2977</v>
      </c>
    </row>
    <row r="157" spans="1:2" x14ac:dyDescent="0.25">
      <c r="A157" s="26" t="s">
        <v>122</v>
      </c>
      <c r="B157" s="26">
        <f>SUM(B158)</f>
        <v>2270</v>
      </c>
    </row>
    <row r="158" spans="1:2" x14ac:dyDescent="0.25">
      <c r="A158" s="26" t="s">
        <v>123</v>
      </c>
      <c r="B158" s="26">
        <v>2270</v>
      </c>
    </row>
    <row r="159" spans="1:2" x14ac:dyDescent="0.25">
      <c r="A159" s="26" t="s">
        <v>124</v>
      </c>
      <c r="B159" s="26">
        <f>SUM(B160:B162)</f>
        <v>2986</v>
      </c>
    </row>
    <row r="160" spans="1:2" x14ac:dyDescent="0.25">
      <c r="A160" s="26" t="s">
        <v>125</v>
      </c>
      <c r="B160" s="26">
        <v>2703</v>
      </c>
    </row>
    <row r="161" spans="1:2" x14ac:dyDescent="0.25">
      <c r="A161" s="26" t="s">
        <v>126</v>
      </c>
      <c r="B161" s="26">
        <v>65</v>
      </c>
    </row>
    <row r="162" spans="1:2" x14ac:dyDescent="0.25">
      <c r="A162" s="26" t="s">
        <v>127</v>
      </c>
      <c r="B162" s="26">
        <v>218</v>
      </c>
    </row>
    <row r="163" spans="1:2" x14ac:dyDescent="0.25">
      <c r="A163" s="26" t="s">
        <v>128</v>
      </c>
      <c r="B163" s="26">
        <f>SUM(B164)</f>
        <v>15878</v>
      </c>
    </row>
    <row r="164" spans="1:2" x14ac:dyDescent="0.25">
      <c r="A164" s="26" t="s">
        <v>129</v>
      </c>
      <c r="B164" s="26">
        <v>15878</v>
      </c>
    </row>
    <row r="165" spans="1:2" x14ac:dyDescent="0.25">
      <c r="A165" s="26" t="s">
        <v>14</v>
      </c>
      <c r="B165" s="26">
        <f>B166+B169+B173+B171+B176</f>
        <v>51350</v>
      </c>
    </row>
    <row r="166" spans="1:2" x14ac:dyDescent="0.25">
      <c r="A166" s="26" t="s">
        <v>130</v>
      </c>
      <c r="B166" s="26">
        <f>SUM(B167:B168)</f>
        <v>4574</v>
      </c>
    </row>
    <row r="167" spans="1:2" x14ac:dyDescent="0.25">
      <c r="A167" s="26" t="s">
        <v>39</v>
      </c>
      <c r="B167" s="26">
        <v>1024</v>
      </c>
    </row>
    <row r="168" spans="1:2" x14ac:dyDescent="0.25">
      <c r="A168" s="26" t="s">
        <v>40</v>
      </c>
      <c r="B168" s="26">
        <v>3550</v>
      </c>
    </row>
    <row r="169" spans="1:2" x14ac:dyDescent="0.25">
      <c r="A169" s="26" t="s">
        <v>131</v>
      </c>
      <c r="B169" s="26">
        <f>SUM(B170)</f>
        <v>4118</v>
      </c>
    </row>
    <row r="170" spans="1:2" x14ac:dyDescent="0.25">
      <c r="A170" s="26" t="s">
        <v>132</v>
      </c>
      <c r="B170" s="26">
        <v>4118</v>
      </c>
    </row>
    <row r="171" spans="1:2" x14ac:dyDescent="0.25">
      <c r="A171" s="26" t="s">
        <v>133</v>
      </c>
      <c r="B171" s="26">
        <f>SUM(B172)</f>
        <v>116</v>
      </c>
    </row>
    <row r="172" spans="1:2" x14ac:dyDescent="0.25">
      <c r="A172" s="26" t="s">
        <v>134</v>
      </c>
      <c r="B172" s="26">
        <v>116</v>
      </c>
    </row>
    <row r="173" spans="1:2" x14ac:dyDescent="0.25">
      <c r="A173" s="26" t="s">
        <v>135</v>
      </c>
      <c r="B173" s="26">
        <f>SUM(B174:B175)</f>
        <v>149</v>
      </c>
    </row>
    <row r="174" spans="1:2" x14ac:dyDescent="0.25">
      <c r="A174" s="26" t="s">
        <v>136</v>
      </c>
      <c r="B174" s="26">
        <v>65</v>
      </c>
    </row>
    <row r="175" spans="1:2" x14ac:dyDescent="0.25">
      <c r="A175" s="26" t="s">
        <v>137</v>
      </c>
      <c r="B175" s="26">
        <v>84</v>
      </c>
    </row>
    <row r="176" spans="1:2" x14ac:dyDescent="0.25">
      <c r="A176" s="26" t="s">
        <v>138</v>
      </c>
      <c r="B176" s="26">
        <f>SUM(B177)</f>
        <v>42393</v>
      </c>
    </row>
    <row r="177" spans="1:2" x14ac:dyDescent="0.25">
      <c r="A177" s="26" t="s">
        <v>139</v>
      </c>
      <c r="B177" s="26">
        <f>46216-3900+77</f>
        <v>42393</v>
      </c>
    </row>
    <row r="178" spans="1:2" x14ac:dyDescent="0.25">
      <c r="A178" s="26" t="s">
        <v>15</v>
      </c>
      <c r="B178" s="26">
        <f>B179+B187+B189+B193</f>
        <v>8900</v>
      </c>
    </row>
    <row r="179" spans="1:2" x14ac:dyDescent="0.25">
      <c r="A179" s="26" t="s">
        <v>140</v>
      </c>
      <c r="B179" s="26">
        <f>SUM(B180:B186)</f>
        <v>5473</v>
      </c>
    </row>
    <row r="180" spans="1:2" x14ac:dyDescent="0.25">
      <c r="A180" s="26" t="s">
        <v>39</v>
      </c>
      <c r="B180" s="26">
        <v>1801</v>
      </c>
    </row>
    <row r="181" spans="1:2" x14ac:dyDescent="0.25">
      <c r="A181" s="26" t="s">
        <v>40</v>
      </c>
      <c r="B181" s="26">
        <v>96</v>
      </c>
    </row>
    <row r="182" spans="1:2" x14ac:dyDescent="0.25">
      <c r="A182" s="26" t="s">
        <v>141</v>
      </c>
      <c r="B182" s="26">
        <v>1292</v>
      </c>
    </row>
    <row r="183" spans="1:2" x14ac:dyDescent="0.25">
      <c r="A183" s="26" t="s">
        <v>142</v>
      </c>
      <c r="B183" s="26">
        <v>1345</v>
      </c>
    </row>
    <row r="184" spans="1:2" x14ac:dyDescent="0.25">
      <c r="A184" s="26" t="s">
        <v>143</v>
      </c>
      <c r="B184" s="26">
        <v>155</v>
      </c>
    </row>
    <row r="185" spans="1:2" x14ac:dyDescent="0.25">
      <c r="A185" s="26" t="s">
        <v>144</v>
      </c>
      <c r="B185" s="26">
        <v>74</v>
      </c>
    </row>
    <row r="186" spans="1:2" x14ac:dyDescent="0.25">
      <c r="A186" s="26" t="s">
        <v>145</v>
      </c>
      <c r="B186" s="26">
        <v>710</v>
      </c>
    </row>
    <row r="187" spans="1:2" x14ac:dyDescent="0.25">
      <c r="A187" s="26" t="s">
        <v>146</v>
      </c>
      <c r="B187" s="26">
        <f>SUM(B188)</f>
        <v>848</v>
      </c>
    </row>
    <row r="188" spans="1:2" x14ac:dyDescent="0.25">
      <c r="A188" s="26" t="s">
        <v>147</v>
      </c>
      <c r="B188" s="26">
        <v>848</v>
      </c>
    </row>
    <row r="189" spans="1:2" x14ac:dyDescent="0.25">
      <c r="A189" s="26" t="s">
        <v>148</v>
      </c>
      <c r="B189" s="26">
        <f>SUM(B190:B192)</f>
        <v>713</v>
      </c>
    </row>
    <row r="190" spans="1:2" x14ac:dyDescent="0.25">
      <c r="A190" s="26" t="s">
        <v>149</v>
      </c>
      <c r="B190" s="26">
        <v>109</v>
      </c>
    </row>
    <row r="191" spans="1:2" x14ac:dyDescent="0.25">
      <c r="A191" s="26" t="s">
        <v>150</v>
      </c>
      <c r="B191" s="26">
        <v>295</v>
      </c>
    </row>
    <row r="192" spans="1:2" x14ac:dyDescent="0.25">
      <c r="A192" s="26" t="s">
        <v>151</v>
      </c>
      <c r="B192" s="26">
        <v>309</v>
      </c>
    </row>
    <row r="193" spans="1:2" x14ac:dyDescent="0.25">
      <c r="A193" s="26" t="s">
        <v>152</v>
      </c>
      <c r="B193" s="26">
        <f>SUM(B194)</f>
        <v>1866</v>
      </c>
    </row>
    <row r="194" spans="1:2" x14ac:dyDescent="0.25">
      <c r="A194" s="26" t="s">
        <v>153</v>
      </c>
      <c r="B194" s="26">
        <f>1848+18</f>
        <v>1866</v>
      </c>
    </row>
    <row r="195" spans="1:2" x14ac:dyDescent="0.25">
      <c r="A195" s="26" t="s">
        <v>16</v>
      </c>
      <c r="B195" s="26">
        <f>B196+B208+B215+B223+B229+B240+B236+B245+B252+B256+B258+B261+B263+B267+B265+B272</f>
        <v>161000</v>
      </c>
    </row>
    <row r="196" spans="1:2" x14ac:dyDescent="0.25">
      <c r="A196" s="26" t="s">
        <v>154</v>
      </c>
      <c r="B196" s="26">
        <f>SUM(B197:B207)</f>
        <v>34003</v>
      </c>
    </row>
    <row r="197" spans="1:2" x14ac:dyDescent="0.25">
      <c r="A197" s="26" t="s">
        <v>39</v>
      </c>
      <c r="B197" s="26">
        <v>4445</v>
      </c>
    </row>
    <row r="198" spans="1:2" x14ac:dyDescent="0.25">
      <c r="A198" s="26" t="s">
        <v>40</v>
      </c>
      <c r="B198" s="26">
        <v>204</v>
      </c>
    </row>
    <row r="199" spans="1:2" x14ac:dyDescent="0.25">
      <c r="A199" s="26" t="s">
        <v>155</v>
      </c>
      <c r="B199" s="26">
        <f>11771+18-13</f>
        <v>11776</v>
      </c>
    </row>
    <row r="200" spans="1:2" x14ac:dyDescent="0.25">
      <c r="A200" s="26" t="s">
        <v>156</v>
      </c>
      <c r="B200" s="26">
        <v>20</v>
      </c>
    </row>
    <row r="201" spans="1:2" x14ac:dyDescent="0.25">
      <c r="A201" s="26" t="s">
        <v>157</v>
      </c>
      <c r="B201" s="26">
        <v>81</v>
      </c>
    </row>
    <row r="202" spans="1:2" x14ac:dyDescent="0.25">
      <c r="A202" s="26" t="s">
        <v>158</v>
      </c>
      <c r="B202" s="26">
        <v>25</v>
      </c>
    </row>
    <row r="203" spans="1:2" x14ac:dyDescent="0.25">
      <c r="A203" s="26" t="s">
        <v>159</v>
      </c>
      <c r="B203" s="26">
        <v>43</v>
      </c>
    </row>
    <row r="204" spans="1:2" x14ac:dyDescent="0.25">
      <c r="A204" s="26" t="s">
        <v>160</v>
      </c>
      <c r="B204" s="26">
        <v>90</v>
      </c>
    </row>
    <row r="205" spans="1:2" x14ac:dyDescent="0.25">
      <c r="A205" s="26" t="s">
        <v>161</v>
      </c>
      <c r="B205" s="26">
        <v>72</v>
      </c>
    </row>
    <row r="206" spans="1:2" x14ac:dyDescent="0.25">
      <c r="A206" s="26" t="s">
        <v>162</v>
      </c>
      <c r="B206" s="26">
        <v>12500</v>
      </c>
    </row>
    <row r="207" spans="1:2" x14ac:dyDescent="0.25">
      <c r="A207" s="26" t="s">
        <v>163</v>
      </c>
      <c r="B207" s="26">
        <v>4747</v>
      </c>
    </row>
    <row r="208" spans="1:2" x14ac:dyDescent="0.25">
      <c r="A208" s="26" t="s">
        <v>164</v>
      </c>
      <c r="B208" s="26">
        <f>SUM(B209:B214)</f>
        <v>4093</v>
      </c>
    </row>
    <row r="209" spans="1:2" x14ac:dyDescent="0.25">
      <c r="A209" s="26" t="s">
        <v>39</v>
      </c>
      <c r="B209" s="26">
        <v>1084</v>
      </c>
    </row>
    <row r="210" spans="1:2" x14ac:dyDescent="0.25">
      <c r="A210" s="26" t="s">
        <v>40</v>
      </c>
      <c r="B210" s="26">
        <v>22</v>
      </c>
    </row>
    <row r="211" spans="1:2" x14ac:dyDescent="0.25">
      <c r="A211" s="26" t="s">
        <v>165</v>
      </c>
      <c r="B211" s="26">
        <v>126</v>
      </c>
    </row>
    <row r="212" spans="1:2" x14ac:dyDescent="0.25">
      <c r="A212" s="26" t="s">
        <v>166</v>
      </c>
      <c r="B212" s="26">
        <v>103</v>
      </c>
    </row>
    <row r="213" spans="1:2" x14ac:dyDescent="0.25">
      <c r="A213" s="26" t="s">
        <v>167</v>
      </c>
      <c r="B213" s="26">
        <v>673</v>
      </c>
    </row>
    <row r="214" spans="1:2" x14ac:dyDescent="0.25">
      <c r="A214" s="26" t="s">
        <v>168</v>
      </c>
      <c r="B214" s="26">
        <f>2088-3</f>
        <v>2085</v>
      </c>
    </row>
    <row r="215" spans="1:2" x14ac:dyDescent="0.25">
      <c r="A215" s="26" t="s">
        <v>169</v>
      </c>
      <c r="B215" s="26">
        <f>SUM(B216:B222)</f>
        <v>70143</v>
      </c>
    </row>
    <row r="216" spans="1:2" x14ac:dyDescent="0.25">
      <c r="A216" s="26" t="s">
        <v>170</v>
      </c>
      <c r="B216" s="26">
        <v>3652</v>
      </c>
    </row>
    <row r="217" spans="1:2" x14ac:dyDescent="0.25">
      <c r="A217" s="26" t="s">
        <v>171</v>
      </c>
      <c r="B217" s="26">
        <v>8603</v>
      </c>
    </row>
    <row r="218" spans="1:2" x14ac:dyDescent="0.25">
      <c r="A218" s="26" t="s">
        <v>172</v>
      </c>
      <c r="B218" s="26">
        <v>274</v>
      </c>
    </row>
    <row r="219" spans="1:2" x14ac:dyDescent="0.25">
      <c r="A219" s="26" t="s">
        <v>173</v>
      </c>
      <c r="B219" s="26">
        <v>22009</v>
      </c>
    </row>
    <row r="220" spans="1:2" x14ac:dyDescent="0.25">
      <c r="A220" s="26" t="s">
        <v>174</v>
      </c>
      <c r="B220" s="26">
        <v>10980</v>
      </c>
    </row>
    <row r="221" spans="1:2" x14ac:dyDescent="0.25">
      <c r="A221" s="26" t="s">
        <v>175</v>
      </c>
      <c r="B221" s="26">
        <v>24426</v>
      </c>
    </row>
    <row r="222" spans="1:2" x14ac:dyDescent="0.25">
      <c r="A222" s="26" t="s">
        <v>176</v>
      </c>
      <c r="B222" s="26">
        <v>199</v>
      </c>
    </row>
    <row r="223" spans="1:2" x14ac:dyDescent="0.25">
      <c r="A223" s="26" t="s">
        <v>177</v>
      </c>
      <c r="B223" s="26">
        <f>SUM(B224:B228)</f>
        <v>6156</v>
      </c>
    </row>
    <row r="224" spans="1:2" x14ac:dyDescent="0.25">
      <c r="A224" s="26" t="s">
        <v>178</v>
      </c>
      <c r="B224" s="26">
        <v>176</v>
      </c>
    </row>
    <row r="225" spans="1:2" x14ac:dyDescent="0.25">
      <c r="A225" s="26" t="s">
        <v>179</v>
      </c>
      <c r="B225" s="26">
        <v>281</v>
      </c>
    </row>
    <row r="226" spans="1:2" x14ac:dyDescent="0.25">
      <c r="A226" s="26" t="s">
        <v>180</v>
      </c>
      <c r="B226" s="26">
        <v>1301</v>
      </c>
    </row>
    <row r="227" spans="1:2" x14ac:dyDescent="0.25">
      <c r="A227" s="26" t="s">
        <v>181</v>
      </c>
      <c r="B227" s="26">
        <v>23</v>
      </c>
    </row>
    <row r="228" spans="1:2" x14ac:dyDescent="0.25">
      <c r="A228" s="26" t="s">
        <v>182</v>
      </c>
      <c r="B228" s="26">
        <f>475+3900</f>
        <v>4375</v>
      </c>
    </row>
    <row r="229" spans="1:2" x14ac:dyDescent="0.25">
      <c r="A229" s="26" t="s">
        <v>183</v>
      </c>
      <c r="B229" s="26">
        <f>SUM(B230:B235)</f>
        <v>1337</v>
      </c>
    </row>
    <row r="230" spans="1:2" x14ac:dyDescent="0.25">
      <c r="A230" s="26" t="s">
        <v>184</v>
      </c>
      <c r="B230" s="26">
        <v>15</v>
      </c>
    </row>
    <row r="231" spans="1:2" x14ac:dyDescent="0.25">
      <c r="A231" s="26" t="s">
        <v>185</v>
      </c>
      <c r="B231" s="26">
        <v>62</v>
      </c>
    </row>
    <row r="232" spans="1:2" x14ac:dyDescent="0.25">
      <c r="A232" s="26" t="s">
        <v>186</v>
      </c>
      <c r="B232" s="26">
        <v>68</v>
      </c>
    </row>
    <row r="233" spans="1:2" x14ac:dyDescent="0.25">
      <c r="A233" s="26" t="s">
        <v>187</v>
      </c>
      <c r="B233" s="26">
        <v>577</v>
      </c>
    </row>
    <row r="234" spans="1:2" x14ac:dyDescent="0.25">
      <c r="A234" s="26" t="s">
        <v>188</v>
      </c>
      <c r="B234" s="26">
        <v>60</v>
      </c>
    </row>
    <row r="235" spans="1:2" x14ac:dyDescent="0.25">
      <c r="A235" s="26" t="s">
        <v>189</v>
      </c>
      <c r="B235" s="26">
        <v>555</v>
      </c>
    </row>
    <row r="236" spans="1:2" x14ac:dyDescent="0.25">
      <c r="A236" s="26" t="s">
        <v>190</v>
      </c>
      <c r="B236" s="26">
        <f>SUM(B237:B239)</f>
        <v>1488</v>
      </c>
    </row>
    <row r="237" spans="1:2" x14ac:dyDescent="0.25">
      <c r="A237" s="26" t="s">
        <v>191</v>
      </c>
      <c r="B237" s="26">
        <v>299</v>
      </c>
    </row>
    <row r="238" spans="1:2" x14ac:dyDescent="0.25">
      <c r="A238" s="26" t="s">
        <v>192</v>
      </c>
      <c r="B238" s="26">
        <v>1013</v>
      </c>
    </row>
    <row r="239" spans="1:2" x14ac:dyDescent="0.25">
      <c r="A239" s="26" t="s">
        <v>193</v>
      </c>
      <c r="B239" s="26">
        <v>176</v>
      </c>
    </row>
    <row r="240" spans="1:2" x14ac:dyDescent="0.25">
      <c r="A240" s="26" t="s">
        <v>194</v>
      </c>
      <c r="B240" s="26">
        <f>SUM(B241:B244)</f>
        <v>4166</v>
      </c>
    </row>
    <row r="241" spans="1:2" x14ac:dyDescent="0.25">
      <c r="A241" s="26" t="s">
        <v>195</v>
      </c>
      <c r="B241" s="26">
        <v>388</v>
      </c>
    </row>
    <row r="242" spans="1:2" x14ac:dyDescent="0.25">
      <c r="A242" s="26" t="s">
        <v>196</v>
      </c>
      <c r="B242" s="26">
        <v>3591</v>
      </c>
    </row>
    <row r="243" spans="1:2" x14ac:dyDescent="0.25">
      <c r="A243" s="26" t="s">
        <v>197</v>
      </c>
      <c r="B243" s="26">
        <v>110</v>
      </c>
    </row>
    <row r="244" spans="1:2" x14ac:dyDescent="0.25">
      <c r="A244" s="26" t="s">
        <v>198</v>
      </c>
      <c r="B244" s="26">
        <v>77</v>
      </c>
    </row>
    <row r="245" spans="1:2" x14ac:dyDescent="0.25">
      <c r="A245" s="26" t="s">
        <v>199</v>
      </c>
      <c r="B245" s="26">
        <f>SUM(B246:B251)</f>
        <v>10569</v>
      </c>
    </row>
    <row r="246" spans="1:2" x14ac:dyDescent="0.25">
      <c r="A246" s="26" t="s">
        <v>39</v>
      </c>
      <c r="B246" s="26">
        <v>720</v>
      </c>
    </row>
    <row r="247" spans="1:2" x14ac:dyDescent="0.25">
      <c r="A247" s="26" t="s">
        <v>40</v>
      </c>
      <c r="B247" s="26">
        <v>50</v>
      </c>
    </row>
    <row r="248" spans="1:2" x14ac:dyDescent="0.25">
      <c r="A248" s="26" t="s">
        <v>200</v>
      </c>
      <c r="B248" s="26">
        <v>992</v>
      </c>
    </row>
    <row r="249" spans="1:2" x14ac:dyDescent="0.25">
      <c r="A249" s="26" t="s">
        <v>201</v>
      </c>
      <c r="B249" s="26">
        <v>425</v>
      </c>
    </row>
    <row r="250" spans="1:2" x14ac:dyDescent="0.25">
      <c r="A250" s="26" t="s">
        <v>202</v>
      </c>
      <c r="B250" s="26">
        <v>2949</v>
      </c>
    </row>
    <row r="251" spans="1:2" x14ac:dyDescent="0.25">
      <c r="A251" s="26" t="s">
        <v>203</v>
      </c>
      <c r="B251" s="26">
        <v>5433</v>
      </c>
    </row>
    <row r="252" spans="1:2" x14ac:dyDescent="0.25">
      <c r="A252" s="26" t="s">
        <v>204</v>
      </c>
      <c r="B252" s="26">
        <f>SUM(B253:B255)</f>
        <v>421</v>
      </c>
    </row>
    <row r="253" spans="1:2" x14ac:dyDescent="0.25">
      <c r="A253" s="26" t="s">
        <v>39</v>
      </c>
      <c r="B253" s="26">
        <v>307</v>
      </c>
    </row>
    <row r="254" spans="1:2" x14ac:dyDescent="0.25">
      <c r="A254" s="26" t="s">
        <v>40</v>
      </c>
      <c r="B254" s="26">
        <v>32</v>
      </c>
    </row>
    <row r="255" spans="1:2" x14ac:dyDescent="0.25">
      <c r="A255" s="26" t="s">
        <v>205</v>
      </c>
      <c r="B255" s="26">
        <v>82</v>
      </c>
    </row>
    <row r="256" spans="1:2" x14ac:dyDescent="0.25">
      <c r="A256" s="26" t="s">
        <v>206</v>
      </c>
      <c r="B256" s="26">
        <f>B257</f>
        <v>3375</v>
      </c>
    </row>
    <row r="257" spans="1:2" x14ac:dyDescent="0.25">
      <c r="A257" s="26" t="s">
        <v>207</v>
      </c>
      <c r="B257" s="26">
        <v>3375</v>
      </c>
    </row>
    <row r="258" spans="1:2" x14ac:dyDescent="0.25">
      <c r="A258" s="26" t="s">
        <v>208</v>
      </c>
      <c r="B258" s="26">
        <f>SUM(B259:B260)</f>
        <v>443</v>
      </c>
    </row>
    <row r="259" spans="1:2" x14ac:dyDescent="0.25">
      <c r="A259" s="26" t="s">
        <v>209</v>
      </c>
      <c r="B259" s="26">
        <v>402</v>
      </c>
    </row>
    <row r="260" spans="1:2" x14ac:dyDescent="0.25">
      <c r="A260" s="26" t="s">
        <v>210</v>
      </c>
      <c r="B260" s="26">
        <v>41</v>
      </c>
    </row>
    <row r="261" spans="1:2" x14ac:dyDescent="0.25">
      <c r="A261" s="26" t="s">
        <v>211</v>
      </c>
      <c r="B261" s="26">
        <f>B262</f>
        <v>33</v>
      </c>
    </row>
    <row r="262" spans="1:2" x14ac:dyDescent="0.25">
      <c r="A262" s="26" t="s">
        <v>212</v>
      </c>
      <c r="B262" s="26">
        <v>33</v>
      </c>
    </row>
    <row r="263" spans="1:2" x14ac:dyDescent="0.25">
      <c r="A263" s="26" t="s">
        <v>213</v>
      </c>
      <c r="B263" s="26">
        <f>B264</f>
        <v>125</v>
      </c>
    </row>
    <row r="264" spans="1:2" x14ac:dyDescent="0.25">
      <c r="A264" s="26" t="s">
        <v>214</v>
      </c>
      <c r="B264" s="26">
        <v>125</v>
      </c>
    </row>
    <row r="265" spans="1:2" x14ac:dyDescent="0.25">
      <c r="A265" s="26" t="s">
        <v>215</v>
      </c>
      <c r="B265" s="26">
        <f>B266</f>
        <v>270</v>
      </c>
    </row>
    <row r="266" spans="1:2" x14ac:dyDescent="0.25">
      <c r="A266" s="26" t="s">
        <v>216</v>
      </c>
      <c r="B266" s="26">
        <v>270</v>
      </c>
    </row>
    <row r="267" spans="1:2" x14ac:dyDescent="0.25">
      <c r="A267" s="26" t="s">
        <v>217</v>
      </c>
      <c r="B267" s="26">
        <f>SUM(B268:B271)</f>
        <v>1059</v>
      </c>
    </row>
    <row r="268" spans="1:2" x14ac:dyDescent="0.25">
      <c r="A268" s="26" t="s">
        <v>39</v>
      </c>
      <c r="B268" s="26">
        <v>442</v>
      </c>
    </row>
    <row r="269" spans="1:2" x14ac:dyDescent="0.25">
      <c r="A269" s="26" t="s">
        <v>40</v>
      </c>
      <c r="B269" s="26">
        <v>51</v>
      </c>
    </row>
    <row r="270" spans="1:2" x14ac:dyDescent="0.25">
      <c r="A270" s="26" t="s">
        <v>218</v>
      </c>
      <c r="B270" s="26">
        <v>294</v>
      </c>
    </row>
    <row r="271" spans="1:2" x14ac:dyDescent="0.25">
      <c r="A271" s="26" t="s">
        <v>46</v>
      </c>
      <c r="B271" s="26">
        <v>272</v>
      </c>
    </row>
    <row r="272" spans="1:2" x14ac:dyDescent="0.25">
      <c r="A272" s="26" t="s">
        <v>219</v>
      </c>
      <c r="B272" s="26">
        <f>B273</f>
        <v>23319</v>
      </c>
    </row>
    <row r="273" spans="1:2" x14ac:dyDescent="0.25">
      <c r="A273" s="26" t="s">
        <v>220</v>
      </c>
      <c r="B273" s="26">
        <v>23319</v>
      </c>
    </row>
    <row r="274" spans="1:2" x14ac:dyDescent="0.25">
      <c r="A274" s="26" t="s">
        <v>17</v>
      </c>
      <c r="B274" s="26">
        <f>B275+B279+B281+B283+B291+B293+B296+B303+B301+B305</f>
        <v>65300</v>
      </c>
    </row>
    <row r="275" spans="1:2" x14ac:dyDescent="0.25">
      <c r="A275" s="26" t="s">
        <v>221</v>
      </c>
      <c r="B275" s="26">
        <f>SUM(B276:B278)</f>
        <v>11635</v>
      </c>
    </row>
    <row r="276" spans="1:2" x14ac:dyDescent="0.25">
      <c r="A276" s="26" t="s">
        <v>39</v>
      </c>
      <c r="B276" s="26">
        <v>2000</v>
      </c>
    </row>
    <row r="277" spans="1:2" x14ac:dyDescent="0.25">
      <c r="A277" s="26" t="s">
        <v>40</v>
      </c>
      <c r="B277" s="26">
        <v>9177</v>
      </c>
    </row>
    <row r="278" spans="1:2" x14ac:dyDescent="0.25">
      <c r="A278" s="26" t="s">
        <v>222</v>
      </c>
      <c r="B278" s="26">
        <v>458</v>
      </c>
    </row>
    <row r="279" spans="1:2" x14ac:dyDescent="0.25">
      <c r="A279" s="26" t="s">
        <v>223</v>
      </c>
      <c r="B279" s="26">
        <f>B280</f>
        <v>591</v>
      </c>
    </row>
    <row r="280" spans="1:2" x14ac:dyDescent="0.25">
      <c r="A280" s="26" t="s">
        <v>224</v>
      </c>
      <c r="B280" s="26">
        <v>591</v>
      </c>
    </row>
    <row r="281" spans="1:2" x14ac:dyDescent="0.25">
      <c r="A281" s="26" t="s">
        <v>225</v>
      </c>
      <c r="B281" s="26">
        <f>B282</f>
        <v>9509</v>
      </c>
    </row>
    <row r="282" spans="1:2" x14ac:dyDescent="0.25">
      <c r="A282" s="26" t="s">
        <v>226</v>
      </c>
      <c r="B282" s="26">
        <v>9509</v>
      </c>
    </row>
    <row r="283" spans="1:2" x14ac:dyDescent="0.25">
      <c r="A283" s="26" t="s">
        <v>227</v>
      </c>
      <c r="B283" s="26">
        <f>SUM(B284:B290)</f>
        <v>13892</v>
      </c>
    </row>
    <row r="284" spans="1:2" x14ac:dyDescent="0.25">
      <c r="A284" s="26" t="s">
        <v>228</v>
      </c>
      <c r="B284" s="26">
        <v>3481</v>
      </c>
    </row>
    <row r="285" spans="1:2" x14ac:dyDescent="0.25">
      <c r="A285" s="26" t="s">
        <v>229</v>
      </c>
      <c r="B285" s="26">
        <v>1666</v>
      </c>
    </row>
    <row r="286" spans="1:2" x14ac:dyDescent="0.25">
      <c r="A286" s="26" t="s">
        <v>230</v>
      </c>
      <c r="B286" s="26">
        <v>22</v>
      </c>
    </row>
    <row r="287" spans="1:2" x14ac:dyDescent="0.25">
      <c r="A287" s="26" t="s">
        <v>231</v>
      </c>
      <c r="B287" s="26">
        <v>7317</v>
      </c>
    </row>
    <row r="288" spans="1:2" x14ac:dyDescent="0.25">
      <c r="A288" s="26" t="s">
        <v>232</v>
      </c>
      <c r="B288" s="26">
        <v>216</v>
      </c>
    </row>
    <row r="289" spans="1:2" x14ac:dyDescent="0.25">
      <c r="A289" s="26" t="s">
        <v>233</v>
      </c>
      <c r="B289" s="26">
        <v>46</v>
      </c>
    </row>
    <row r="290" spans="1:2" x14ac:dyDescent="0.25">
      <c r="A290" s="26" t="s">
        <v>234</v>
      </c>
      <c r="B290" s="26">
        <f>1059+85</f>
        <v>1144</v>
      </c>
    </row>
    <row r="291" spans="1:2" x14ac:dyDescent="0.25">
      <c r="A291" s="26" t="s">
        <v>235</v>
      </c>
      <c r="B291" s="26">
        <f>B292</f>
        <v>2000</v>
      </c>
    </row>
    <row r="292" spans="1:2" x14ac:dyDescent="0.25">
      <c r="A292" s="26" t="s">
        <v>236</v>
      </c>
      <c r="B292" s="26">
        <v>2000</v>
      </c>
    </row>
    <row r="293" spans="1:2" x14ac:dyDescent="0.25">
      <c r="A293" s="26" t="s">
        <v>237</v>
      </c>
      <c r="B293" s="26">
        <f>SUM(B294:B295)</f>
        <v>3015</v>
      </c>
    </row>
    <row r="294" spans="1:2" x14ac:dyDescent="0.25">
      <c r="A294" s="26" t="s">
        <v>238</v>
      </c>
      <c r="B294" s="26">
        <v>880</v>
      </c>
    </row>
    <row r="295" spans="1:2" x14ac:dyDescent="0.25">
      <c r="A295" s="26" t="s">
        <v>239</v>
      </c>
      <c r="B295" s="26">
        <v>2135</v>
      </c>
    </row>
    <row r="296" spans="1:2" x14ac:dyDescent="0.25">
      <c r="A296" s="26" t="s">
        <v>240</v>
      </c>
      <c r="B296" s="26">
        <f>SUM(B297:B300)</f>
        <v>11777</v>
      </c>
    </row>
    <row r="297" spans="1:2" x14ac:dyDescent="0.25">
      <c r="A297" s="26" t="s">
        <v>241</v>
      </c>
      <c r="B297" s="26">
        <v>5630</v>
      </c>
    </row>
    <row r="298" spans="1:2" x14ac:dyDescent="0.25">
      <c r="A298" s="26" t="s">
        <v>242</v>
      </c>
      <c r="B298" s="26">
        <v>4755</v>
      </c>
    </row>
    <row r="299" spans="1:2" x14ac:dyDescent="0.25">
      <c r="A299" s="26" t="s">
        <v>243</v>
      </c>
      <c r="B299" s="26">
        <v>92</v>
      </c>
    </row>
    <row r="300" spans="1:2" x14ac:dyDescent="0.25">
      <c r="A300" s="26" t="s">
        <v>244</v>
      </c>
      <c r="B300" s="26">
        <v>1300</v>
      </c>
    </row>
    <row r="301" spans="1:2" x14ac:dyDescent="0.25">
      <c r="A301" s="26" t="s">
        <v>245</v>
      </c>
      <c r="B301" s="26">
        <f>B302</f>
        <v>2483</v>
      </c>
    </row>
    <row r="302" spans="1:2" x14ac:dyDescent="0.25">
      <c r="A302" s="26" t="s">
        <v>246</v>
      </c>
      <c r="B302" s="26">
        <v>2483</v>
      </c>
    </row>
    <row r="303" spans="1:2" x14ac:dyDescent="0.25">
      <c r="A303" s="26" t="s">
        <v>247</v>
      </c>
      <c r="B303" s="26">
        <f>B304</f>
        <v>82</v>
      </c>
    </row>
    <row r="304" spans="1:2" x14ac:dyDescent="0.25">
      <c r="A304" s="26" t="s">
        <v>248</v>
      </c>
      <c r="B304" s="26">
        <v>82</v>
      </c>
    </row>
    <row r="305" spans="1:2" x14ac:dyDescent="0.25">
      <c r="A305" s="26" t="s">
        <v>249</v>
      </c>
      <c r="B305" s="26">
        <f>B306</f>
        <v>10316</v>
      </c>
    </row>
    <row r="306" spans="1:2" x14ac:dyDescent="0.25">
      <c r="A306" s="26" t="s">
        <v>250</v>
      </c>
      <c r="B306" s="26">
        <f>9935+500-19-100</f>
        <v>10316</v>
      </c>
    </row>
    <row r="307" spans="1:2" x14ac:dyDescent="0.25">
      <c r="A307" s="26" t="s">
        <v>18</v>
      </c>
      <c r="B307" s="26">
        <f>B308+B310+B312</f>
        <v>4500</v>
      </c>
    </row>
    <row r="308" spans="1:2" x14ac:dyDescent="0.25">
      <c r="A308" s="26" t="s">
        <v>251</v>
      </c>
      <c r="B308" s="26">
        <f>B309</f>
        <v>4174</v>
      </c>
    </row>
    <row r="309" spans="1:2" x14ac:dyDescent="0.25">
      <c r="A309" s="26" t="s">
        <v>252</v>
      </c>
      <c r="B309" s="26">
        <f>4152+22</f>
        <v>4174</v>
      </c>
    </row>
    <row r="310" spans="1:2" x14ac:dyDescent="0.25">
      <c r="A310" s="26" t="s">
        <v>253</v>
      </c>
      <c r="B310" s="26">
        <f>B311</f>
        <v>15</v>
      </c>
    </row>
    <row r="311" spans="1:2" x14ac:dyDescent="0.25">
      <c r="A311" s="26" t="s">
        <v>254</v>
      </c>
      <c r="B311" s="26">
        <v>15</v>
      </c>
    </row>
    <row r="312" spans="1:2" x14ac:dyDescent="0.25">
      <c r="A312" s="26" t="s">
        <v>255</v>
      </c>
      <c r="B312" s="26">
        <f>B313</f>
        <v>311</v>
      </c>
    </row>
    <row r="313" spans="1:2" x14ac:dyDescent="0.25">
      <c r="A313" s="26" t="s">
        <v>256</v>
      </c>
      <c r="B313" s="26">
        <v>311</v>
      </c>
    </row>
    <row r="314" spans="1:2" x14ac:dyDescent="0.25">
      <c r="A314" s="26" t="s">
        <v>19</v>
      </c>
      <c r="B314" s="26">
        <f>B315+B322+B324+B326+B328</f>
        <v>71780</v>
      </c>
    </row>
    <row r="315" spans="1:2" x14ac:dyDescent="0.25">
      <c r="A315" s="26" t="s">
        <v>257</v>
      </c>
      <c r="B315" s="26">
        <f>SUM(B316:B321)</f>
        <v>26299</v>
      </c>
    </row>
    <row r="316" spans="1:2" x14ac:dyDescent="0.25">
      <c r="A316" s="26" t="s">
        <v>39</v>
      </c>
      <c r="B316" s="26">
        <v>8917</v>
      </c>
    </row>
    <row r="317" spans="1:2" x14ac:dyDescent="0.25">
      <c r="A317" s="26" t="s">
        <v>40</v>
      </c>
      <c r="B317" s="26">
        <v>748</v>
      </c>
    </row>
    <row r="318" spans="1:2" x14ac:dyDescent="0.25">
      <c r="A318" s="26" t="s">
        <v>258</v>
      </c>
      <c r="B318" s="26">
        <v>7327</v>
      </c>
    </row>
    <row r="319" spans="1:2" x14ac:dyDescent="0.25">
      <c r="A319" s="26" t="s">
        <v>259</v>
      </c>
      <c r="B319" s="26">
        <v>703</v>
      </c>
    </row>
    <row r="320" spans="1:2" x14ac:dyDescent="0.25">
      <c r="A320" s="26" t="s">
        <v>260</v>
      </c>
      <c r="B320" s="26">
        <v>396</v>
      </c>
    </row>
    <row r="321" spans="1:2" x14ac:dyDescent="0.25">
      <c r="A321" s="26" t="s">
        <v>261</v>
      </c>
      <c r="B321" s="26">
        <v>8208</v>
      </c>
    </row>
    <row r="322" spans="1:2" x14ac:dyDescent="0.25">
      <c r="A322" s="26" t="s">
        <v>262</v>
      </c>
      <c r="B322" s="26">
        <f>B323</f>
        <v>5265</v>
      </c>
    </row>
    <row r="323" spans="1:2" x14ac:dyDescent="0.25">
      <c r="A323" s="26" t="s">
        <v>263</v>
      </c>
      <c r="B323" s="26">
        <v>5265</v>
      </c>
    </row>
    <row r="324" spans="1:2" x14ac:dyDescent="0.25">
      <c r="A324" s="26" t="s">
        <v>264</v>
      </c>
      <c r="B324" s="26">
        <f>B325</f>
        <v>16979</v>
      </c>
    </row>
    <row r="325" spans="1:2" x14ac:dyDescent="0.25">
      <c r="A325" s="26" t="s">
        <v>265</v>
      </c>
      <c r="B325" s="26">
        <f>16949+30</f>
        <v>16979</v>
      </c>
    </row>
    <row r="326" spans="1:2" x14ac:dyDescent="0.25">
      <c r="A326" s="26" t="s">
        <v>266</v>
      </c>
      <c r="B326" s="26">
        <f>B327</f>
        <v>1737</v>
      </c>
    </row>
    <row r="327" spans="1:2" x14ac:dyDescent="0.25">
      <c r="A327" s="26" t="s">
        <v>267</v>
      </c>
      <c r="B327" s="26">
        <v>1737</v>
      </c>
    </row>
    <row r="328" spans="1:2" x14ac:dyDescent="0.25">
      <c r="A328" s="26" t="s">
        <v>268</v>
      </c>
      <c r="B328" s="26">
        <f>B329</f>
        <v>21500</v>
      </c>
    </row>
    <row r="329" spans="1:2" x14ac:dyDescent="0.25">
      <c r="A329" s="26" t="s">
        <v>269</v>
      </c>
      <c r="B329" s="26">
        <f>21454+46</f>
        <v>21500</v>
      </c>
    </row>
    <row r="330" spans="1:2" x14ac:dyDescent="0.25">
      <c r="A330" s="26" t="s">
        <v>20</v>
      </c>
      <c r="B330" s="26">
        <f>B331+B334+B337</f>
        <v>2200</v>
      </c>
    </row>
    <row r="331" spans="1:2" x14ac:dyDescent="0.25">
      <c r="A331" s="26" t="s">
        <v>270</v>
      </c>
      <c r="B331" s="26">
        <f>B332+B333</f>
        <v>83</v>
      </c>
    </row>
    <row r="332" spans="1:2" x14ac:dyDescent="0.25">
      <c r="A332" s="26" t="s">
        <v>46</v>
      </c>
      <c r="B332" s="26">
        <v>51</v>
      </c>
    </row>
    <row r="333" spans="1:2" x14ac:dyDescent="0.25">
      <c r="A333" s="26" t="s">
        <v>271</v>
      </c>
      <c r="B333" s="26">
        <v>32</v>
      </c>
    </row>
    <row r="334" spans="1:2" x14ac:dyDescent="0.25">
      <c r="A334" s="26" t="s">
        <v>272</v>
      </c>
      <c r="B334" s="26">
        <f>SUM(B335:B336)</f>
        <v>1556</v>
      </c>
    </row>
    <row r="335" spans="1:2" x14ac:dyDescent="0.25">
      <c r="A335" s="26" t="s">
        <v>273</v>
      </c>
      <c r="B335" s="26">
        <v>97</v>
      </c>
    </row>
    <row r="336" spans="1:2" x14ac:dyDescent="0.25">
      <c r="A336" s="26" t="s">
        <v>274</v>
      </c>
      <c r="B336" s="26">
        <f>1452+7</f>
        <v>1459</v>
      </c>
    </row>
    <row r="337" spans="1:2" x14ac:dyDescent="0.25">
      <c r="A337" s="26" t="s">
        <v>275</v>
      </c>
      <c r="B337" s="26">
        <f>SUM(B338)</f>
        <v>561</v>
      </c>
    </row>
    <row r="338" spans="1:2" x14ac:dyDescent="0.25">
      <c r="A338" s="26" t="s">
        <v>276</v>
      </c>
      <c r="B338" s="26">
        <v>561</v>
      </c>
    </row>
    <row r="339" spans="1:2" x14ac:dyDescent="0.25">
      <c r="A339" s="26" t="s">
        <v>23</v>
      </c>
      <c r="B339" s="26">
        <f>B340</f>
        <v>930</v>
      </c>
    </row>
    <row r="340" spans="1:2" x14ac:dyDescent="0.25">
      <c r="A340" s="26" t="s">
        <v>277</v>
      </c>
      <c r="B340" s="26">
        <f>SUM(B341:B343)</f>
        <v>930</v>
      </c>
    </row>
    <row r="341" spans="1:2" x14ac:dyDescent="0.25">
      <c r="A341" s="26" t="s">
        <v>39</v>
      </c>
      <c r="B341" s="26">
        <v>451</v>
      </c>
    </row>
    <row r="342" spans="1:2" x14ac:dyDescent="0.25">
      <c r="A342" s="26" t="s">
        <v>40</v>
      </c>
      <c r="B342" s="26">
        <f>302+9</f>
        <v>311</v>
      </c>
    </row>
    <row r="343" spans="1:2" x14ac:dyDescent="0.25">
      <c r="A343" s="26" t="s">
        <v>46</v>
      </c>
      <c r="B343" s="26">
        <v>168</v>
      </c>
    </row>
    <row r="344" spans="1:2" x14ac:dyDescent="0.25">
      <c r="A344" s="26" t="s">
        <v>26</v>
      </c>
      <c r="B344" s="26">
        <f>B345</f>
        <v>1804</v>
      </c>
    </row>
    <row r="345" spans="1:2" x14ac:dyDescent="0.25">
      <c r="A345" s="26" t="s">
        <v>278</v>
      </c>
      <c r="B345" s="26">
        <v>1804</v>
      </c>
    </row>
    <row r="346" spans="1:2" x14ac:dyDescent="0.25">
      <c r="A346" s="26" t="s">
        <v>24</v>
      </c>
      <c r="B346" s="26">
        <f>B347</f>
        <v>3950</v>
      </c>
    </row>
    <row r="347" spans="1:2" x14ac:dyDescent="0.25">
      <c r="A347" s="26" t="s">
        <v>279</v>
      </c>
      <c r="B347" s="26">
        <f>SUM(B348:B354)</f>
        <v>3950</v>
      </c>
    </row>
    <row r="348" spans="1:2" x14ac:dyDescent="0.25">
      <c r="A348" s="26" t="s">
        <v>39</v>
      </c>
      <c r="B348" s="26">
        <v>2718</v>
      </c>
    </row>
    <row r="349" spans="1:2" x14ac:dyDescent="0.25">
      <c r="A349" s="26" t="s">
        <v>40</v>
      </c>
      <c r="B349" s="26">
        <f>584+27</f>
        <v>611</v>
      </c>
    </row>
    <row r="350" spans="1:2" x14ac:dyDescent="0.25">
      <c r="A350" s="26" t="s">
        <v>280</v>
      </c>
      <c r="B350" s="26">
        <v>10</v>
      </c>
    </row>
    <row r="351" spans="1:2" x14ac:dyDescent="0.25">
      <c r="A351" s="26" t="s">
        <v>281</v>
      </c>
      <c r="B351" s="26">
        <v>31</v>
      </c>
    </row>
    <row r="352" spans="1:2" x14ac:dyDescent="0.25">
      <c r="A352" s="26" t="s">
        <v>282</v>
      </c>
      <c r="B352" s="26">
        <v>7</v>
      </c>
    </row>
    <row r="353" spans="1:2" x14ac:dyDescent="0.25">
      <c r="A353" s="26" t="s">
        <v>46</v>
      </c>
      <c r="B353" s="26">
        <v>570</v>
      </c>
    </row>
    <row r="354" spans="1:2" x14ac:dyDescent="0.25">
      <c r="A354" s="26" t="s">
        <v>283</v>
      </c>
      <c r="B354" s="26">
        <v>3</v>
      </c>
    </row>
    <row r="355" spans="1:2" x14ac:dyDescent="0.25">
      <c r="A355" s="26" t="s">
        <v>25</v>
      </c>
      <c r="B355" s="26">
        <f>B356</f>
        <v>12100</v>
      </c>
    </row>
    <row r="356" spans="1:2" x14ac:dyDescent="0.25">
      <c r="A356" s="26" t="s">
        <v>284</v>
      </c>
      <c r="B356" s="26">
        <f>SUM(B357:B358)</f>
        <v>12100</v>
      </c>
    </row>
    <row r="357" spans="1:2" x14ac:dyDescent="0.25">
      <c r="A357" s="26" t="s">
        <v>285</v>
      </c>
      <c r="B357" s="26">
        <f>7036+60</f>
        <v>7096</v>
      </c>
    </row>
    <row r="358" spans="1:2" x14ac:dyDescent="0.25">
      <c r="A358" s="26" t="s">
        <v>286</v>
      </c>
      <c r="B358" s="26">
        <f>4954+10+40</f>
        <v>5004</v>
      </c>
    </row>
    <row r="359" spans="1:2" x14ac:dyDescent="0.25">
      <c r="A359" s="26" t="s">
        <v>27</v>
      </c>
      <c r="B359" s="26">
        <f>B360</f>
        <v>2800</v>
      </c>
    </row>
    <row r="360" spans="1:2" x14ac:dyDescent="0.25">
      <c r="A360" s="26" t="s">
        <v>287</v>
      </c>
      <c r="B360" s="26">
        <f>SUM(B361:B366)</f>
        <v>2800</v>
      </c>
    </row>
    <row r="361" spans="1:2" x14ac:dyDescent="0.25">
      <c r="A361" s="26" t="s">
        <v>39</v>
      </c>
      <c r="B361" s="26">
        <v>1820</v>
      </c>
    </row>
    <row r="362" spans="1:2" x14ac:dyDescent="0.25">
      <c r="A362" s="26" t="s">
        <v>40</v>
      </c>
      <c r="B362" s="26">
        <v>337</v>
      </c>
    </row>
    <row r="363" spans="1:2" x14ac:dyDescent="0.25">
      <c r="A363" s="26" t="s">
        <v>288</v>
      </c>
      <c r="B363" s="26">
        <f>427+23</f>
        <v>450</v>
      </c>
    </row>
    <row r="364" spans="1:2" x14ac:dyDescent="0.25">
      <c r="A364" s="26" t="s">
        <v>289</v>
      </c>
      <c r="B364" s="26">
        <v>33</v>
      </c>
    </row>
    <row r="365" spans="1:2" x14ac:dyDescent="0.25">
      <c r="A365" s="26" t="s">
        <v>290</v>
      </c>
      <c r="B365" s="26">
        <v>47</v>
      </c>
    </row>
    <row r="366" spans="1:2" x14ac:dyDescent="0.25">
      <c r="A366" s="26" t="s">
        <v>46</v>
      </c>
      <c r="B366" s="26">
        <v>113</v>
      </c>
    </row>
    <row r="367" spans="1:2" x14ac:dyDescent="0.25">
      <c r="A367" s="26" t="s">
        <v>30</v>
      </c>
      <c r="B367" s="26">
        <f>B368</f>
        <v>6630</v>
      </c>
    </row>
    <row r="368" spans="1:2" x14ac:dyDescent="0.25">
      <c r="A368" s="26" t="s">
        <v>291</v>
      </c>
      <c r="B368" s="26">
        <f>B369</f>
        <v>6630</v>
      </c>
    </row>
    <row r="369" spans="1:2" x14ac:dyDescent="0.25">
      <c r="A369" s="26" t="s">
        <v>292</v>
      </c>
      <c r="B369" s="26">
        <v>6630</v>
      </c>
    </row>
    <row r="370" spans="1:2" x14ac:dyDescent="0.25">
      <c r="A370" s="26" t="s">
        <v>31</v>
      </c>
      <c r="B370" s="26">
        <f>B371</f>
        <v>50</v>
      </c>
    </row>
    <row r="371" spans="1:2" x14ac:dyDescent="0.25">
      <c r="A371" s="26" t="s">
        <v>293</v>
      </c>
      <c r="B371" s="26">
        <v>50</v>
      </c>
    </row>
    <row r="372" spans="1:2" x14ac:dyDescent="0.25">
      <c r="A372" s="27" t="s">
        <v>32</v>
      </c>
      <c r="B372" s="28">
        <f>B373+B391+B394+B402+B408+B416+B425+B461+B471+B483+B488+B491+B496</f>
        <v>182400</v>
      </c>
    </row>
    <row r="373" spans="1:2" x14ac:dyDescent="0.25">
      <c r="A373" s="26" t="s">
        <v>10</v>
      </c>
      <c r="B373" s="26">
        <f>B374+B376+B380+B384+B386+B389</f>
        <v>37645</v>
      </c>
    </row>
    <row r="374" spans="1:2" x14ac:dyDescent="0.25">
      <c r="A374" s="26" t="s">
        <v>38</v>
      </c>
      <c r="B374" s="26">
        <f>B375</f>
        <v>32</v>
      </c>
    </row>
    <row r="375" spans="1:2" x14ac:dyDescent="0.25">
      <c r="A375" s="26" t="s">
        <v>40</v>
      </c>
      <c r="B375" s="26">
        <v>32</v>
      </c>
    </row>
    <row r="376" spans="1:2" x14ac:dyDescent="0.25">
      <c r="A376" s="26" t="s">
        <v>51</v>
      </c>
      <c r="B376" s="26">
        <f>B377+B378+B379</f>
        <v>36007</v>
      </c>
    </row>
    <row r="377" spans="1:2" x14ac:dyDescent="0.25">
      <c r="A377" s="26" t="s">
        <v>39</v>
      </c>
      <c r="B377" s="26">
        <f>26109+50</f>
        <v>26159</v>
      </c>
    </row>
    <row r="378" spans="1:2" x14ac:dyDescent="0.25">
      <c r="A378" s="26" t="s">
        <v>40</v>
      </c>
      <c r="B378" s="26">
        <v>7667</v>
      </c>
    </row>
    <row r="379" spans="1:2" x14ac:dyDescent="0.25">
      <c r="A379" s="26" t="s">
        <v>46</v>
      </c>
      <c r="B379" s="26">
        <v>2181</v>
      </c>
    </row>
    <row r="380" spans="1:2" x14ac:dyDescent="0.25">
      <c r="A380" s="26" t="s">
        <v>57</v>
      </c>
      <c r="B380" s="26">
        <f>B381+B382+B383</f>
        <v>425</v>
      </c>
    </row>
    <row r="381" spans="1:2" x14ac:dyDescent="0.25">
      <c r="A381" s="26" t="s">
        <v>59</v>
      </c>
      <c r="B381" s="26">
        <v>344</v>
      </c>
    </row>
    <row r="382" spans="1:2" x14ac:dyDescent="0.25">
      <c r="A382" s="26" t="s">
        <v>60</v>
      </c>
      <c r="B382" s="26">
        <v>6</v>
      </c>
    </row>
    <row r="383" spans="1:2" x14ac:dyDescent="0.25">
      <c r="A383" s="26" t="s">
        <v>62</v>
      </c>
      <c r="B383" s="26">
        <v>75</v>
      </c>
    </row>
    <row r="384" spans="1:2" x14ac:dyDescent="0.25">
      <c r="A384" s="26" t="s">
        <v>72</v>
      </c>
      <c r="B384" s="26">
        <f>B385</f>
        <v>890</v>
      </c>
    </row>
    <row r="385" spans="1:2" x14ac:dyDescent="0.25">
      <c r="A385" s="26" t="s">
        <v>73</v>
      </c>
      <c r="B385" s="26">
        <v>890</v>
      </c>
    </row>
    <row r="386" spans="1:2" x14ac:dyDescent="0.25">
      <c r="A386" s="26" t="s">
        <v>83</v>
      </c>
      <c r="B386" s="26">
        <f>B387+B388</f>
        <v>78</v>
      </c>
    </row>
    <row r="387" spans="1:2" x14ac:dyDescent="0.25">
      <c r="A387" s="26" t="s">
        <v>39</v>
      </c>
      <c r="B387" s="26">
        <v>10</v>
      </c>
    </row>
    <row r="388" spans="1:2" x14ac:dyDescent="0.25">
      <c r="A388" s="26" t="s">
        <v>294</v>
      </c>
      <c r="B388" s="26">
        <v>68</v>
      </c>
    </row>
    <row r="389" spans="1:2" x14ac:dyDescent="0.25">
      <c r="A389" s="26" t="s">
        <v>295</v>
      </c>
      <c r="B389" s="26">
        <f>B390</f>
        <v>213</v>
      </c>
    </row>
    <row r="390" spans="1:2" x14ac:dyDescent="0.25">
      <c r="A390" s="26" t="s">
        <v>296</v>
      </c>
      <c r="B390" s="26">
        <v>213</v>
      </c>
    </row>
    <row r="391" spans="1:2" x14ac:dyDescent="0.25">
      <c r="A391" s="26" t="s">
        <v>11</v>
      </c>
      <c r="B391" s="26">
        <f>B392</f>
        <v>13</v>
      </c>
    </row>
    <row r="392" spans="1:2" x14ac:dyDescent="0.25">
      <c r="A392" s="26" t="s">
        <v>92</v>
      </c>
      <c r="B392" s="26">
        <f>B393</f>
        <v>13</v>
      </c>
    </row>
    <row r="393" spans="1:2" x14ac:dyDescent="0.25">
      <c r="A393" s="26" t="s">
        <v>93</v>
      </c>
      <c r="B393" s="26">
        <v>13</v>
      </c>
    </row>
    <row r="394" spans="1:2" x14ac:dyDescent="0.25">
      <c r="A394" s="26" t="s">
        <v>12</v>
      </c>
      <c r="B394" s="26">
        <f>B395+B398+B400</f>
        <v>12927</v>
      </c>
    </row>
    <row r="395" spans="1:2" x14ac:dyDescent="0.25">
      <c r="A395" s="26" t="s">
        <v>97</v>
      </c>
      <c r="B395" s="26">
        <f>B396+B397</f>
        <v>7326</v>
      </c>
    </row>
    <row r="396" spans="1:2" x14ac:dyDescent="0.25">
      <c r="A396" s="26" t="s">
        <v>39</v>
      </c>
      <c r="B396" s="26">
        <v>336</v>
      </c>
    </row>
    <row r="397" spans="1:2" x14ac:dyDescent="0.25">
      <c r="A397" s="26" t="s">
        <v>99</v>
      </c>
      <c r="B397" s="26">
        <v>6990</v>
      </c>
    </row>
    <row r="398" spans="1:2" x14ac:dyDescent="0.25">
      <c r="A398" s="26" t="s">
        <v>105</v>
      </c>
      <c r="B398" s="26">
        <f>B399</f>
        <v>1</v>
      </c>
    </row>
    <row r="399" spans="1:2" x14ac:dyDescent="0.25">
      <c r="A399" s="26" t="s">
        <v>39</v>
      </c>
      <c r="B399" s="26">
        <v>1</v>
      </c>
    </row>
    <row r="400" spans="1:2" x14ac:dyDescent="0.25">
      <c r="A400" s="26" t="s">
        <v>110</v>
      </c>
      <c r="B400" s="26">
        <f>B401</f>
        <v>5600</v>
      </c>
    </row>
    <row r="401" spans="1:2" x14ac:dyDescent="0.25">
      <c r="A401" s="26" t="s">
        <v>111</v>
      </c>
      <c r="B401" s="26">
        <v>5600</v>
      </c>
    </row>
    <row r="402" spans="1:2" x14ac:dyDescent="0.25">
      <c r="A402" s="26" t="s">
        <v>13</v>
      </c>
      <c r="B402" s="26">
        <f>B403+B406</f>
        <v>414</v>
      </c>
    </row>
    <row r="403" spans="1:2" x14ac:dyDescent="0.25">
      <c r="A403" s="26" t="s">
        <v>114</v>
      </c>
      <c r="B403" s="26">
        <f>B404+B405</f>
        <v>361</v>
      </c>
    </row>
    <row r="404" spans="1:2" x14ac:dyDescent="0.25">
      <c r="A404" s="26" t="s">
        <v>115</v>
      </c>
      <c r="B404" s="26">
        <v>339</v>
      </c>
    </row>
    <row r="405" spans="1:2" x14ac:dyDescent="0.25">
      <c r="A405" s="26" t="s">
        <v>119</v>
      </c>
      <c r="B405" s="26">
        <v>22</v>
      </c>
    </row>
    <row r="406" spans="1:2" x14ac:dyDescent="0.25">
      <c r="A406" s="26" t="s">
        <v>297</v>
      </c>
      <c r="B406" s="26">
        <f>B407</f>
        <v>53</v>
      </c>
    </row>
    <row r="407" spans="1:2" x14ac:dyDescent="0.25">
      <c r="A407" s="26" t="s">
        <v>298</v>
      </c>
      <c r="B407" s="26">
        <v>53</v>
      </c>
    </row>
    <row r="408" spans="1:2" x14ac:dyDescent="0.25">
      <c r="A408" s="26" t="s">
        <v>14</v>
      </c>
      <c r="B408" s="26">
        <f>B409+B412+B414</f>
        <v>13353</v>
      </c>
    </row>
    <row r="409" spans="1:2" x14ac:dyDescent="0.25">
      <c r="A409" s="26" t="s">
        <v>135</v>
      </c>
      <c r="B409" s="26">
        <f>B410+B411</f>
        <v>11</v>
      </c>
    </row>
    <row r="410" spans="1:2" x14ac:dyDescent="0.25">
      <c r="A410" s="26" t="s">
        <v>136</v>
      </c>
      <c r="B410" s="26">
        <v>9</v>
      </c>
    </row>
    <row r="411" spans="1:2" x14ac:dyDescent="0.25">
      <c r="A411" s="26" t="s">
        <v>137</v>
      </c>
      <c r="B411" s="26">
        <v>2</v>
      </c>
    </row>
    <row r="412" spans="1:2" x14ac:dyDescent="0.25">
      <c r="A412" s="26" t="s">
        <v>299</v>
      </c>
      <c r="B412" s="26">
        <f>B413</f>
        <v>2591</v>
      </c>
    </row>
    <row r="413" spans="1:2" x14ac:dyDescent="0.25">
      <c r="A413" s="26" t="s">
        <v>300</v>
      </c>
      <c r="B413" s="26">
        <v>2591</v>
      </c>
    </row>
    <row r="414" spans="1:2" x14ac:dyDescent="0.25">
      <c r="A414" s="26" t="s">
        <v>138</v>
      </c>
      <c r="B414" s="26">
        <f>B415</f>
        <v>10751</v>
      </c>
    </row>
    <row r="415" spans="1:2" x14ac:dyDescent="0.25">
      <c r="A415" s="26" t="s">
        <v>139</v>
      </c>
      <c r="B415" s="26">
        <v>10751</v>
      </c>
    </row>
    <row r="416" spans="1:2" x14ac:dyDescent="0.25">
      <c r="A416" s="26" t="s">
        <v>15</v>
      </c>
      <c r="B416" s="26">
        <f>B417+B420+B422</f>
        <v>3256</v>
      </c>
    </row>
    <row r="417" spans="1:2" x14ac:dyDescent="0.25">
      <c r="A417" s="26" t="s">
        <v>140</v>
      </c>
      <c r="B417" s="26">
        <f>B418+B419</f>
        <v>2940</v>
      </c>
    </row>
    <row r="418" spans="1:2" x14ac:dyDescent="0.25">
      <c r="A418" s="26" t="s">
        <v>142</v>
      </c>
      <c r="B418" s="26">
        <v>2223</v>
      </c>
    </row>
    <row r="419" spans="1:2" x14ac:dyDescent="0.25">
      <c r="A419" s="26" t="s">
        <v>145</v>
      </c>
      <c r="B419" s="26">
        <v>717</v>
      </c>
    </row>
    <row r="420" spans="1:2" x14ac:dyDescent="0.25">
      <c r="A420" s="26" t="s">
        <v>148</v>
      </c>
      <c r="B420" s="26">
        <f>B421</f>
        <v>5</v>
      </c>
    </row>
    <row r="421" spans="1:2" x14ac:dyDescent="0.25">
      <c r="A421" s="26" t="s">
        <v>151</v>
      </c>
      <c r="B421" s="26">
        <v>5</v>
      </c>
    </row>
    <row r="422" spans="1:2" x14ac:dyDescent="0.25">
      <c r="A422" s="26" t="s">
        <v>152</v>
      </c>
      <c r="B422" s="26">
        <f>B423+B424</f>
        <v>311</v>
      </c>
    </row>
    <row r="423" spans="1:2" x14ac:dyDescent="0.25">
      <c r="A423" s="26" t="s">
        <v>301</v>
      </c>
      <c r="B423" s="26">
        <v>25</v>
      </c>
    </row>
    <row r="424" spans="1:2" x14ac:dyDescent="0.25">
      <c r="A424" s="26" t="s">
        <v>153</v>
      </c>
      <c r="B424" s="26">
        <v>286</v>
      </c>
    </row>
    <row r="425" spans="1:2" x14ac:dyDescent="0.25">
      <c r="A425" s="26" t="s">
        <v>16</v>
      </c>
      <c r="B425" s="26">
        <f>B426+B430+B435+B438+B443+B446+B449+B453+B451+B455+B457+B459</f>
        <v>10481</v>
      </c>
    </row>
    <row r="426" spans="1:2" x14ac:dyDescent="0.25">
      <c r="A426" s="26" t="s">
        <v>164</v>
      </c>
      <c r="B426" s="26">
        <f>B427+B428+B429</f>
        <v>1906</v>
      </c>
    </row>
    <row r="427" spans="1:2" x14ac:dyDescent="0.25">
      <c r="A427" s="26" t="s">
        <v>165</v>
      </c>
      <c r="B427" s="26">
        <v>110</v>
      </c>
    </row>
    <row r="428" spans="1:2" x14ac:dyDescent="0.25">
      <c r="A428" s="26" t="s">
        <v>167</v>
      </c>
      <c r="B428" s="26">
        <v>1503</v>
      </c>
    </row>
    <row r="429" spans="1:2" x14ac:dyDescent="0.25">
      <c r="A429" s="26" t="s">
        <v>168</v>
      </c>
      <c r="B429" s="26">
        <v>293</v>
      </c>
    </row>
    <row r="430" spans="1:2" x14ac:dyDescent="0.25">
      <c r="A430" s="26" t="s">
        <v>169</v>
      </c>
      <c r="B430" s="26">
        <f>B431+B432+B433+B434</f>
        <v>3946</v>
      </c>
    </row>
    <row r="431" spans="1:2" x14ac:dyDescent="0.25">
      <c r="A431" s="26" t="s">
        <v>170</v>
      </c>
      <c r="B431" s="26">
        <v>687</v>
      </c>
    </row>
    <row r="432" spans="1:2" x14ac:dyDescent="0.25">
      <c r="A432" s="26" t="s">
        <v>171</v>
      </c>
      <c r="B432" s="26">
        <v>558</v>
      </c>
    </row>
    <row r="433" spans="1:2" x14ac:dyDescent="0.25">
      <c r="A433" s="26" t="s">
        <v>173</v>
      </c>
      <c r="B433" s="26">
        <v>1478</v>
      </c>
    </row>
    <row r="434" spans="1:2" x14ac:dyDescent="0.25">
      <c r="A434" s="26" t="s">
        <v>174</v>
      </c>
      <c r="B434" s="26">
        <v>1223</v>
      </c>
    </row>
    <row r="435" spans="1:2" x14ac:dyDescent="0.25">
      <c r="A435" s="26" t="s">
        <v>177</v>
      </c>
      <c r="B435" s="26">
        <f>B436+B437</f>
        <v>481</v>
      </c>
    </row>
    <row r="436" spans="1:2" x14ac:dyDescent="0.25">
      <c r="A436" s="26" t="s">
        <v>180</v>
      </c>
      <c r="B436" s="26">
        <v>302</v>
      </c>
    </row>
    <row r="437" spans="1:2" x14ac:dyDescent="0.25">
      <c r="A437" s="26" t="s">
        <v>182</v>
      </c>
      <c r="B437" s="26">
        <v>179</v>
      </c>
    </row>
    <row r="438" spans="1:2" x14ac:dyDescent="0.25">
      <c r="A438" s="26" t="s">
        <v>183</v>
      </c>
      <c r="B438" s="26">
        <f>B439+B440+B441+B442</f>
        <v>182</v>
      </c>
    </row>
    <row r="439" spans="1:2" x14ac:dyDescent="0.25">
      <c r="A439" s="26" t="s">
        <v>185</v>
      </c>
      <c r="B439" s="26">
        <v>37</v>
      </c>
    </row>
    <row r="440" spans="1:2" x14ac:dyDescent="0.25">
      <c r="A440" s="26" t="s">
        <v>186</v>
      </c>
      <c r="B440" s="26">
        <v>2</v>
      </c>
    </row>
    <row r="441" spans="1:2" x14ac:dyDescent="0.25">
      <c r="A441" s="26" t="s">
        <v>187</v>
      </c>
      <c r="B441" s="26">
        <v>38</v>
      </c>
    </row>
    <row r="442" spans="1:2" x14ac:dyDescent="0.25">
      <c r="A442" s="26" t="s">
        <v>189</v>
      </c>
      <c r="B442" s="26">
        <v>105</v>
      </c>
    </row>
    <row r="443" spans="1:2" x14ac:dyDescent="0.25">
      <c r="A443" s="26" t="s">
        <v>190</v>
      </c>
      <c r="B443" s="26">
        <f>B444+B445</f>
        <v>13</v>
      </c>
    </row>
    <row r="444" spans="1:2" x14ac:dyDescent="0.25">
      <c r="A444" s="26" t="s">
        <v>192</v>
      </c>
      <c r="B444" s="26">
        <v>11</v>
      </c>
    </row>
    <row r="445" spans="1:2" x14ac:dyDescent="0.25">
      <c r="A445" s="26" t="s">
        <v>193</v>
      </c>
      <c r="B445" s="26">
        <v>2</v>
      </c>
    </row>
    <row r="446" spans="1:2" x14ac:dyDescent="0.25">
      <c r="A446" s="26" t="s">
        <v>194</v>
      </c>
      <c r="B446" s="26">
        <f>B447+B448</f>
        <v>1051</v>
      </c>
    </row>
    <row r="447" spans="1:2" x14ac:dyDescent="0.25">
      <c r="A447" s="26" t="s">
        <v>196</v>
      </c>
      <c r="B447" s="26">
        <v>1013</v>
      </c>
    </row>
    <row r="448" spans="1:2" x14ac:dyDescent="0.25">
      <c r="A448" s="26" t="s">
        <v>198</v>
      </c>
      <c r="B448" s="26">
        <v>38</v>
      </c>
    </row>
    <row r="449" spans="1:2" x14ac:dyDescent="0.25">
      <c r="A449" s="26" t="s">
        <v>199</v>
      </c>
      <c r="B449" s="26">
        <f>B450</f>
        <v>48</v>
      </c>
    </row>
    <row r="450" spans="1:2" x14ac:dyDescent="0.25">
      <c r="A450" s="26" t="s">
        <v>200</v>
      </c>
      <c r="B450" s="26">
        <v>48</v>
      </c>
    </row>
    <row r="451" spans="1:2" x14ac:dyDescent="0.25">
      <c r="A451" s="26" t="s">
        <v>206</v>
      </c>
      <c r="B451" s="26">
        <f>B452</f>
        <v>2251</v>
      </c>
    </row>
    <row r="452" spans="1:2" x14ac:dyDescent="0.25">
      <c r="A452" s="26" t="s">
        <v>207</v>
      </c>
      <c r="B452" s="26">
        <v>2251</v>
      </c>
    </row>
    <row r="453" spans="1:2" x14ac:dyDescent="0.25">
      <c r="A453" s="26" t="s">
        <v>208</v>
      </c>
      <c r="B453" s="26">
        <f>B454</f>
        <v>15</v>
      </c>
    </row>
    <row r="454" spans="1:2" x14ac:dyDescent="0.25">
      <c r="A454" s="26" t="s">
        <v>209</v>
      </c>
      <c r="B454" s="26">
        <v>15</v>
      </c>
    </row>
    <row r="455" spans="1:2" x14ac:dyDescent="0.25">
      <c r="A455" s="26" t="s">
        <v>213</v>
      </c>
      <c r="B455" s="26">
        <f>B456</f>
        <v>1</v>
      </c>
    </row>
    <row r="456" spans="1:2" x14ac:dyDescent="0.25">
      <c r="A456" s="26" t="s">
        <v>214</v>
      </c>
      <c r="B456" s="26">
        <v>1</v>
      </c>
    </row>
    <row r="457" spans="1:2" x14ac:dyDescent="0.25">
      <c r="A457" s="26" t="s">
        <v>217</v>
      </c>
      <c r="B457" s="26">
        <f>B458</f>
        <v>203</v>
      </c>
    </row>
    <row r="458" spans="1:2" x14ac:dyDescent="0.25">
      <c r="A458" s="26" t="s">
        <v>218</v>
      </c>
      <c r="B458" s="26">
        <v>203</v>
      </c>
    </row>
    <row r="459" spans="1:2" x14ac:dyDescent="0.25">
      <c r="A459" s="26" t="s">
        <v>219</v>
      </c>
      <c r="B459" s="26">
        <f>B460</f>
        <v>384</v>
      </c>
    </row>
    <row r="460" spans="1:2" x14ac:dyDescent="0.25">
      <c r="A460" s="26" t="s">
        <v>220</v>
      </c>
      <c r="B460" s="26">
        <v>384</v>
      </c>
    </row>
    <row r="461" spans="1:2" x14ac:dyDescent="0.25">
      <c r="A461" s="26" t="s">
        <v>17</v>
      </c>
      <c r="B461" s="26">
        <f>+B462+B464+B467</f>
        <v>3876</v>
      </c>
    </row>
    <row r="462" spans="1:2" x14ac:dyDescent="0.25">
      <c r="A462" s="26" t="s">
        <v>227</v>
      </c>
      <c r="B462" s="26">
        <f>B463</f>
        <v>2367</v>
      </c>
    </row>
    <row r="463" spans="1:2" x14ac:dyDescent="0.25">
      <c r="A463" s="26" t="s">
        <v>234</v>
      </c>
      <c r="B463" s="26">
        <f>2332+35</f>
        <v>2367</v>
      </c>
    </row>
    <row r="464" spans="1:2" x14ac:dyDescent="0.25">
      <c r="A464" s="26" t="s">
        <v>237</v>
      </c>
      <c r="B464" s="26">
        <f>B465+B466</f>
        <v>463</v>
      </c>
    </row>
    <row r="465" spans="1:2" x14ac:dyDescent="0.25">
      <c r="A465" s="26" t="s">
        <v>302</v>
      </c>
      <c r="B465" s="26">
        <v>394</v>
      </c>
    </row>
    <row r="466" spans="1:2" x14ac:dyDescent="0.25">
      <c r="A466" s="26" t="s">
        <v>239</v>
      </c>
      <c r="B466" s="26">
        <v>69</v>
      </c>
    </row>
    <row r="467" spans="1:2" x14ac:dyDescent="0.25">
      <c r="A467" s="26" t="s">
        <v>240</v>
      </c>
      <c r="B467" s="26">
        <f>B468+B469+B470</f>
        <v>1046</v>
      </c>
    </row>
    <row r="468" spans="1:2" x14ac:dyDescent="0.25">
      <c r="A468" s="26" t="s">
        <v>241</v>
      </c>
      <c r="B468" s="26">
        <v>522</v>
      </c>
    </row>
    <row r="469" spans="1:2" x14ac:dyDescent="0.25">
      <c r="A469" s="26" t="s">
        <v>242</v>
      </c>
      <c r="B469" s="26">
        <v>499</v>
      </c>
    </row>
    <row r="470" spans="1:2" x14ac:dyDescent="0.25">
      <c r="A470" s="26" t="s">
        <v>243</v>
      </c>
      <c r="B470" s="26">
        <v>25</v>
      </c>
    </row>
    <row r="471" spans="1:2" x14ac:dyDescent="0.25">
      <c r="A471" s="26" t="s">
        <v>19</v>
      </c>
      <c r="B471" s="26">
        <f>+B472+B477+B479+B481</f>
        <v>82502</v>
      </c>
    </row>
    <row r="472" spans="1:2" x14ac:dyDescent="0.25">
      <c r="A472" s="26" t="s">
        <v>257</v>
      </c>
      <c r="B472" s="26">
        <f>B473+B474+B475+B476</f>
        <v>60750</v>
      </c>
    </row>
    <row r="473" spans="1:2" x14ac:dyDescent="0.25">
      <c r="A473" s="26" t="s">
        <v>39</v>
      </c>
      <c r="B473" s="26">
        <v>165</v>
      </c>
    </row>
    <row r="474" spans="1:2" x14ac:dyDescent="0.25">
      <c r="A474" s="26" t="s">
        <v>40</v>
      </c>
      <c r="B474" s="26">
        <v>73</v>
      </c>
    </row>
    <row r="475" spans="1:2" x14ac:dyDescent="0.25">
      <c r="A475" s="26" t="s">
        <v>258</v>
      </c>
      <c r="B475" s="26">
        <v>3764</v>
      </c>
    </row>
    <row r="476" spans="1:2" x14ac:dyDescent="0.25">
      <c r="A476" s="26" t="s">
        <v>261</v>
      </c>
      <c r="B476" s="26">
        <f>56458+290</f>
        <v>56748</v>
      </c>
    </row>
    <row r="477" spans="1:2" x14ac:dyDescent="0.25">
      <c r="A477" s="26" t="s">
        <v>262</v>
      </c>
      <c r="B477" s="26">
        <f>B478</f>
        <v>3534</v>
      </c>
    </row>
    <row r="478" spans="1:2" x14ac:dyDescent="0.25">
      <c r="A478" s="26" t="s">
        <v>263</v>
      </c>
      <c r="B478" s="26">
        <v>3534</v>
      </c>
    </row>
    <row r="479" spans="1:2" x14ac:dyDescent="0.25">
      <c r="A479" s="26" t="s">
        <v>264</v>
      </c>
      <c r="B479" s="26">
        <f>B480</f>
        <v>16851</v>
      </c>
    </row>
    <row r="480" spans="1:2" x14ac:dyDescent="0.25">
      <c r="A480" s="26" t="s">
        <v>265</v>
      </c>
      <c r="B480" s="26">
        <v>16851</v>
      </c>
    </row>
    <row r="481" spans="1:2" x14ac:dyDescent="0.25">
      <c r="A481" s="26" t="s">
        <v>268</v>
      </c>
      <c r="B481" s="26">
        <f>B482</f>
        <v>1367</v>
      </c>
    </row>
    <row r="482" spans="1:2" x14ac:dyDescent="0.25">
      <c r="A482" s="26" t="s">
        <v>269</v>
      </c>
      <c r="B482" s="26">
        <v>1367</v>
      </c>
    </row>
    <row r="483" spans="1:2" x14ac:dyDescent="0.25">
      <c r="A483" s="26" t="s">
        <v>20</v>
      </c>
      <c r="B483" s="26">
        <f>+B484+B486</f>
        <v>252</v>
      </c>
    </row>
    <row r="484" spans="1:2" x14ac:dyDescent="0.25">
      <c r="A484" s="26" t="s">
        <v>272</v>
      </c>
      <c r="B484" s="26">
        <f>B485</f>
        <v>207</v>
      </c>
    </row>
    <row r="485" spans="1:2" x14ac:dyDescent="0.25">
      <c r="A485" s="26" t="s">
        <v>274</v>
      </c>
      <c r="B485" s="26">
        <v>207</v>
      </c>
    </row>
    <row r="486" spans="1:2" x14ac:dyDescent="0.25">
      <c r="A486" s="26" t="s">
        <v>275</v>
      </c>
      <c r="B486" s="26">
        <f>B487</f>
        <v>45</v>
      </c>
    </row>
    <row r="487" spans="1:2" x14ac:dyDescent="0.25">
      <c r="A487" s="26" t="s">
        <v>276</v>
      </c>
      <c r="B487" s="26">
        <v>45</v>
      </c>
    </row>
    <row r="488" spans="1:2" x14ac:dyDescent="0.25">
      <c r="A488" s="26" t="s">
        <v>303</v>
      </c>
      <c r="B488" s="26">
        <f>+B489</f>
        <v>2098</v>
      </c>
    </row>
    <row r="489" spans="1:2" x14ac:dyDescent="0.25">
      <c r="A489" s="26" t="s">
        <v>304</v>
      </c>
      <c r="B489" s="26">
        <f>B490</f>
        <v>2098</v>
      </c>
    </row>
    <row r="490" spans="1:2" x14ac:dyDescent="0.25">
      <c r="A490" s="26" t="s">
        <v>305</v>
      </c>
      <c r="B490" s="26">
        <v>2098</v>
      </c>
    </row>
    <row r="491" spans="1:2" x14ac:dyDescent="0.25">
      <c r="A491" s="26" t="s">
        <v>22</v>
      </c>
      <c r="B491" s="26">
        <f>+B492+B494</f>
        <v>13305</v>
      </c>
    </row>
    <row r="492" spans="1:2" x14ac:dyDescent="0.25">
      <c r="A492" s="26" t="s">
        <v>306</v>
      </c>
      <c r="B492" s="26">
        <f>B493</f>
        <v>13</v>
      </c>
    </row>
    <row r="493" spans="1:2" x14ac:dyDescent="0.25">
      <c r="A493" s="26" t="s">
        <v>39</v>
      </c>
      <c r="B493" s="26">
        <v>13</v>
      </c>
    </row>
    <row r="494" spans="1:2" x14ac:dyDescent="0.25">
      <c r="A494" s="26" t="s">
        <v>307</v>
      </c>
      <c r="B494" s="26">
        <f>B495</f>
        <v>13292</v>
      </c>
    </row>
    <row r="495" spans="1:2" x14ac:dyDescent="0.25">
      <c r="A495" s="26" t="s">
        <v>308</v>
      </c>
      <c r="B495" s="26">
        <v>13292</v>
      </c>
    </row>
    <row r="496" spans="1:2" x14ac:dyDescent="0.25">
      <c r="A496" s="26" t="s">
        <v>25</v>
      </c>
      <c r="B496" s="26">
        <f>+B497</f>
        <v>2278</v>
      </c>
    </row>
    <row r="497" spans="1:2" x14ac:dyDescent="0.25">
      <c r="A497" s="26" t="s">
        <v>284</v>
      </c>
      <c r="B497" s="26">
        <f>B498+B499</f>
        <v>2278</v>
      </c>
    </row>
    <row r="498" spans="1:2" x14ac:dyDescent="0.25">
      <c r="A498" s="26" t="s">
        <v>285</v>
      </c>
      <c r="B498" s="26">
        <v>1381</v>
      </c>
    </row>
    <row r="499" spans="1:2" x14ac:dyDescent="0.25">
      <c r="A499" s="26" t="s">
        <v>286</v>
      </c>
      <c r="B499" s="26">
        <v>897</v>
      </c>
    </row>
  </sheetData>
  <autoFilter ref="A5:B5"/>
  <mergeCells count="1">
    <mergeCell ref="A1:B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A2" sqref="A2"/>
    </sheetView>
  </sheetViews>
  <sheetFormatPr defaultColWidth="9" defaultRowHeight="14.3" x14ac:dyDescent="0.25"/>
  <cols>
    <col min="1" max="1" width="36.625" style="1" customWidth="1"/>
    <col min="2" max="2" width="13" style="1" customWidth="1"/>
    <col min="3" max="3" width="11.25" style="1" customWidth="1"/>
    <col min="4" max="5" width="10.125" style="1" customWidth="1"/>
    <col min="6" max="6" width="9.875" style="1" customWidth="1"/>
    <col min="7" max="16384" width="9" style="1"/>
  </cols>
  <sheetData>
    <row r="1" spans="1:6" ht="28.55" x14ac:dyDescent="0.25">
      <c r="A1" s="2" t="s">
        <v>309</v>
      </c>
      <c r="B1" s="2"/>
      <c r="C1" s="2"/>
      <c r="D1" s="2"/>
      <c r="E1" s="2"/>
      <c r="F1" s="2"/>
    </row>
    <row r="2" spans="1:6" x14ac:dyDescent="0.25">
      <c r="A2" s="30" t="s">
        <v>382</v>
      </c>
      <c r="B2" s="30"/>
      <c r="C2" s="31"/>
      <c r="D2" s="32"/>
      <c r="F2" s="1" t="s">
        <v>381</v>
      </c>
    </row>
    <row r="3" spans="1:6" ht="25.85" x14ac:dyDescent="0.25">
      <c r="A3" s="33" t="s">
        <v>310</v>
      </c>
      <c r="B3" s="33" t="s">
        <v>3</v>
      </c>
      <c r="C3" s="33" t="s">
        <v>4</v>
      </c>
      <c r="D3" s="34" t="s">
        <v>5</v>
      </c>
      <c r="E3" s="34" t="s">
        <v>6</v>
      </c>
      <c r="F3" s="34" t="s">
        <v>7</v>
      </c>
    </row>
    <row r="4" spans="1:6" ht="24.8" customHeight="1" x14ac:dyDescent="0.25">
      <c r="A4" s="35" t="s">
        <v>311</v>
      </c>
      <c r="B4" s="36">
        <f>B5+B12+B15+B20</f>
        <v>271097</v>
      </c>
      <c r="C4" s="36">
        <v>18205</v>
      </c>
      <c r="D4" s="37">
        <f>D5+D12+D15+D20</f>
        <v>223301</v>
      </c>
      <c r="E4" s="38">
        <f>(D4-B4)*100/B4</f>
        <v>-17.630589788894749</v>
      </c>
      <c r="F4" s="38">
        <f>(D4-C4)*100/C4</f>
        <v>1126.5915957154627</v>
      </c>
    </row>
    <row r="5" spans="1:6" ht="24.8" customHeight="1" x14ac:dyDescent="0.25">
      <c r="A5" s="39" t="s">
        <v>312</v>
      </c>
      <c r="B5" s="40">
        <f>B6+B9</f>
        <v>115859</v>
      </c>
      <c r="C5" s="40">
        <v>1240</v>
      </c>
      <c r="D5" s="41">
        <f>D6+D9</f>
        <v>91761</v>
      </c>
      <c r="E5" s="42">
        <f t="shared" ref="E5:E24" si="0">(D5-B5)*100/B5</f>
        <v>-20.799419984636497</v>
      </c>
      <c r="F5" s="42">
        <f t="shared" ref="F5:F22" si="1">(D5-C5)*100/C5</f>
        <v>7300.0806451612907</v>
      </c>
    </row>
    <row r="6" spans="1:6" ht="24.8" customHeight="1" x14ac:dyDescent="0.25">
      <c r="A6" s="43" t="s">
        <v>313</v>
      </c>
      <c r="B6" s="44">
        <f>B7+B8</f>
        <v>1243</v>
      </c>
      <c r="C6" s="40">
        <v>580</v>
      </c>
      <c r="D6" s="41">
        <f>D7+D8</f>
        <v>355</v>
      </c>
      <c r="E6" s="42">
        <f t="shared" si="0"/>
        <v>-71.440064360418347</v>
      </c>
      <c r="F6" s="42">
        <f t="shared" si="1"/>
        <v>-38.793103448275865</v>
      </c>
    </row>
    <row r="7" spans="1:6" ht="24.8" customHeight="1" x14ac:dyDescent="0.25">
      <c r="A7" s="39" t="s">
        <v>314</v>
      </c>
      <c r="B7" s="40">
        <v>634</v>
      </c>
      <c r="C7" s="40"/>
      <c r="D7" s="41"/>
      <c r="E7" s="42">
        <f t="shared" si="0"/>
        <v>-100</v>
      </c>
      <c r="F7" s="42"/>
    </row>
    <row r="8" spans="1:6" ht="24.8" customHeight="1" x14ac:dyDescent="0.25">
      <c r="A8" s="39" t="s">
        <v>315</v>
      </c>
      <c r="B8" s="40">
        <v>609</v>
      </c>
      <c r="C8" s="40">
        <v>580</v>
      </c>
      <c r="D8" s="41">
        <v>355</v>
      </c>
      <c r="E8" s="42">
        <f t="shared" si="0"/>
        <v>-41.707717569786539</v>
      </c>
      <c r="F8" s="42">
        <f t="shared" si="1"/>
        <v>-38.793103448275865</v>
      </c>
    </row>
    <row r="9" spans="1:6" ht="24.8" customHeight="1" x14ac:dyDescent="0.25">
      <c r="A9" s="39" t="s">
        <v>316</v>
      </c>
      <c r="B9" s="40">
        <f>B10+B11</f>
        <v>114616</v>
      </c>
      <c r="C9" s="40">
        <v>660</v>
      </c>
      <c r="D9" s="41">
        <f>D10+D11</f>
        <v>91406</v>
      </c>
      <c r="E9" s="42">
        <f t="shared" si="0"/>
        <v>-20.250226844419629</v>
      </c>
      <c r="F9" s="42">
        <f t="shared" si="1"/>
        <v>13749.39393939394</v>
      </c>
    </row>
    <row r="10" spans="1:6" ht="24.8" customHeight="1" x14ac:dyDescent="0.25">
      <c r="A10" s="39" t="s">
        <v>317</v>
      </c>
      <c r="B10" s="40">
        <v>516</v>
      </c>
      <c r="C10" s="40">
        <v>660</v>
      </c>
      <c r="D10" s="41">
        <v>406</v>
      </c>
      <c r="E10" s="42">
        <f t="shared" si="0"/>
        <v>-21.31782945736434</v>
      </c>
      <c r="F10" s="42">
        <f t="shared" si="1"/>
        <v>-38.484848484848484</v>
      </c>
    </row>
    <row r="11" spans="1:6" ht="24.8" customHeight="1" x14ac:dyDescent="0.25">
      <c r="A11" s="39" t="s">
        <v>318</v>
      </c>
      <c r="B11" s="45">
        <v>114100</v>
      </c>
      <c r="C11" s="40"/>
      <c r="D11" s="41">
        <v>91000</v>
      </c>
      <c r="E11" s="42">
        <f t="shared" si="0"/>
        <v>-20.245398773006134</v>
      </c>
      <c r="F11" s="42"/>
    </row>
    <row r="12" spans="1:6" ht="24.8" customHeight="1" x14ac:dyDescent="0.25">
      <c r="A12" s="39" t="s">
        <v>319</v>
      </c>
      <c r="B12" s="40">
        <f>B13</f>
        <v>140400</v>
      </c>
      <c r="C12" s="40"/>
      <c r="D12" s="41">
        <f>D13</f>
        <v>105000</v>
      </c>
      <c r="E12" s="42">
        <f t="shared" si="0"/>
        <v>-25.213675213675213</v>
      </c>
      <c r="F12" s="42"/>
    </row>
    <row r="13" spans="1:6" ht="24.8" customHeight="1" x14ac:dyDescent="0.25">
      <c r="A13" s="46" t="s">
        <v>320</v>
      </c>
      <c r="B13" s="47">
        <f>B14</f>
        <v>140400</v>
      </c>
      <c r="C13" s="40"/>
      <c r="D13" s="41">
        <f>D14</f>
        <v>105000</v>
      </c>
      <c r="E13" s="42">
        <f t="shared" si="0"/>
        <v>-25.213675213675213</v>
      </c>
      <c r="F13" s="42"/>
    </row>
    <row r="14" spans="1:6" ht="24.8" customHeight="1" x14ac:dyDescent="0.25">
      <c r="A14" s="48" t="s">
        <v>321</v>
      </c>
      <c r="B14" s="49">
        <v>140400</v>
      </c>
      <c r="C14" s="40"/>
      <c r="D14" s="86">
        <v>105000</v>
      </c>
      <c r="E14" s="42">
        <f t="shared" si="0"/>
        <v>-25.213675213675213</v>
      </c>
      <c r="F14" s="42"/>
    </row>
    <row r="15" spans="1:6" ht="24.8" customHeight="1" x14ac:dyDescent="0.25">
      <c r="A15" s="39" t="s">
        <v>322</v>
      </c>
      <c r="B15" s="40">
        <f>B16</f>
        <v>14580</v>
      </c>
      <c r="C15" s="40">
        <v>16920</v>
      </c>
      <c r="D15" s="86">
        <f>D16</f>
        <v>26320</v>
      </c>
      <c r="E15" s="42">
        <f t="shared" si="0"/>
        <v>80.521262002743484</v>
      </c>
      <c r="F15" s="42">
        <f t="shared" si="1"/>
        <v>55.555555555555557</v>
      </c>
    </row>
    <row r="16" spans="1:6" ht="24.8" customHeight="1" x14ac:dyDescent="0.25">
      <c r="A16" s="39" t="s">
        <v>323</v>
      </c>
      <c r="B16" s="40">
        <f>B17+B18+B19</f>
        <v>14580</v>
      </c>
      <c r="C16" s="40">
        <v>16920</v>
      </c>
      <c r="D16" s="86">
        <f>D17+D18+D19</f>
        <v>26320</v>
      </c>
      <c r="E16" s="42">
        <f t="shared" si="0"/>
        <v>80.521262002743484</v>
      </c>
      <c r="F16" s="42">
        <f t="shared" si="1"/>
        <v>55.555555555555557</v>
      </c>
    </row>
    <row r="17" spans="1:6" ht="24.8" customHeight="1" x14ac:dyDescent="0.25">
      <c r="A17" s="39" t="s">
        <v>324</v>
      </c>
      <c r="B17" s="45">
        <v>13862</v>
      </c>
      <c r="C17" s="40">
        <v>16920</v>
      </c>
      <c r="D17" s="86">
        <v>16710</v>
      </c>
      <c r="E17" s="42">
        <f t="shared" si="0"/>
        <v>20.545375847641033</v>
      </c>
      <c r="F17" s="42">
        <f t="shared" si="1"/>
        <v>-1.2411347517730495</v>
      </c>
    </row>
    <row r="18" spans="1:6" ht="24.8" customHeight="1" x14ac:dyDescent="0.25">
      <c r="A18" s="39" t="s">
        <v>325</v>
      </c>
      <c r="B18" s="45">
        <v>652</v>
      </c>
      <c r="C18" s="40"/>
      <c r="D18" s="86">
        <v>5325</v>
      </c>
      <c r="E18" s="42">
        <f t="shared" si="0"/>
        <v>716.71779141104298</v>
      </c>
      <c r="F18" s="42"/>
    </row>
    <row r="19" spans="1:6" ht="24.8" customHeight="1" x14ac:dyDescent="0.25">
      <c r="A19" s="39" t="s">
        <v>326</v>
      </c>
      <c r="B19" s="45">
        <v>66</v>
      </c>
      <c r="C19" s="40"/>
      <c r="D19" s="86">
        <v>4285</v>
      </c>
      <c r="E19" s="42">
        <f t="shared" si="0"/>
        <v>6392.424242424242</v>
      </c>
      <c r="F19" s="42"/>
    </row>
    <row r="20" spans="1:6" ht="24.8" customHeight="1" x14ac:dyDescent="0.25">
      <c r="A20" s="39" t="s">
        <v>327</v>
      </c>
      <c r="B20" s="40">
        <f>B21</f>
        <v>258</v>
      </c>
      <c r="C20" s="40">
        <v>45</v>
      </c>
      <c r="D20" s="86">
        <f>D21</f>
        <v>220</v>
      </c>
      <c r="E20" s="42">
        <f t="shared" si="0"/>
        <v>-14.728682170542635</v>
      </c>
      <c r="F20" s="42">
        <f t="shared" si="1"/>
        <v>388.88888888888891</v>
      </c>
    </row>
    <row r="21" spans="1:6" ht="24.8" customHeight="1" x14ac:dyDescent="0.25">
      <c r="A21" s="39" t="s">
        <v>328</v>
      </c>
      <c r="B21" s="45">
        <f>B22+B23+B24</f>
        <v>258</v>
      </c>
      <c r="C21" s="40">
        <v>45</v>
      </c>
      <c r="D21" s="41">
        <f>D22+D23+D24</f>
        <v>220</v>
      </c>
      <c r="E21" s="42">
        <f t="shared" si="0"/>
        <v>-14.728682170542635</v>
      </c>
      <c r="F21" s="42">
        <f t="shared" si="1"/>
        <v>388.88888888888891</v>
      </c>
    </row>
    <row r="22" spans="1:6" ht="24.8" customHeight="1" x14ac:dyDescent="0.25">
      <c r="A22" s="39" t="s">
        <v>329</v>
      </c>
      <c r="B22" s="50">
        <v>101</v>
      </c>
      <c r="C22" s="40">
        <v>45</v>
      </c>
      <c r="D22" s="41">
        <v>36</v>
      </c>
      <c r="E22" s="42">
        <f t="shared" si="0"/>
        <v>-64.356435643564353</v>
      </c>
      <c r="F22" s="42">
        <f t="shared" si="1"/>
        <v>-20</v>
      </c>
    </row>
    <row r="23" spans="1:6" ht="24.8" customHeight="1" x14ac:dyDescent="0.25">
      <c r="A23" s="39" t="s">
        <v>330</v>
      </c>
      <c r="B23" s="50">
        <v>37</v>
      </c>
      <c r="C23" s="40"/>
      <c r="D23" s="41">
        <v>105</v>
      </c>
      <c r="E23" s="42">
        <f t="shared" si="0"/>
        <v>183.78378378378378</v>
      </c>
      <c r="F23" s="42"/>
    </row>
    <row r="24" spans="1:6" ht="24.8" customHeight="1" x14ac:dyDescent="0.25">
      <c r="A24" s="39" t="s">
        <v>331</v>
      </c>
      <c r="B24" s="50">
        <v>120</v>
      </c>
      <c r="C24" s="40"/>
      <c r="D24" s="41">
        <v>79</v>
      </c>
      <c r="E24" s="42">
        <f t="shared" si="0"/>
        <v>-34.166666666666664</v>
      </c>
      <c r="F24" s="42"/>
    </row>
    <row r="25" spans="1:6" x14ac:dyDescent="0.25">
      <c r="B25" s="51"/>
      <c r="C25" s="51"/>
      <c r="D25" s="51"/>
      <c r="E25" s="51"/>
      <c r="F25" s="51"/>
    </row>
  </sheetData>
  <mergeCells count="1">
    <mergeCell ref="A1:F1"/>
  </mergeCells>
  <phoneticPr fontId="2" type="noConversion"/>
  <pageMargins left="0.7" right="0.7" top="0.75" bottom="0.75" header="0.3" footer="0.3"/>
  <pageSetup paperSize="9" scale="62" fitToHeight="0" orientation="portrait" horizontalDpi="2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8" sqref="F28"/>
    </sheetView>
  </sheetViews>
  <sheetFormatPr defaultRowHeight="14.3" x14ac:dyDescent="0.25"/>
  <cols>
    <col min="1" max="1" width="38.375" style="20" customWidth="1"/>
    <col min="2" max="2" width="12.125" style="20" customWidth="1"/>
    <col min="3" max="3" width="14.125" style="20" customWidth="1"/>
    <col min="4" max="4" width="12.375" style="20" customWidth="1"/>
    <col min="5" max="5" width="11.75" style="20" customWidth="1"/>
    <col min="6" max="6" width="11.375" style="20" customWidth="1"/>
    <col min="7" max="16384" width="9" style="20"/>
  </cols>
  <sheetData>
    <row r="1" spans="1:6" ht="28.55" x14ac:dyDescent="0.25">
      <c r="A1" s="94" t="s">
        <v>332</v>
      </c>
      <c r="B1" s="94"/>
      <c r="C1" s="94"/>
      <c r="D1" s="94"/>
      <c r="E1" s="94"/>
      <c r="F1" s="94"/>
    </row>
    <row r="2" spans="1:6" x14ac:dyDescent="0.25">
      <c r="A2" s="52" t="s">
        <v>380</v>
      </c>
      <c r="C2" s="52"/>
      <c r="D2" s="53"/>
      <c r="F2" s="53" t="s">
        <v>333</v>
      </c>
    </row>
    <row r="3" spans="1:6" ht="39.4" customHeight="1" x14ac:dyDescent="0.25">
      <c r="A3" s="54" t="s">
        <v>310</v>
      </c>
      <c r="B3" s="33" t="s">
        <v>3</v>
      </c>
      <c r="C3" s="33" t="s">
        <v>4</v>
      </c>
      <c r="D3" s="34" t="s">
        <v>334</v>
      </c>
      <c r="E3" s="34" t="s">
        <v>6</v>
      </c>
      <c r="F3" s="34" t="s">
        <v>7</v>
      </c>
    </row>
    <row r="4" spans="1:6" x14ac:dyDescent="0.25">
      <c r="A4" s="55" t="s">
        <v>335</v>
      </c>
      <c r="B4" s="56">
        <v>4667</v>
      </c>
      <c r="C4" s="56">
        <f>SUM(C5)</f>
        <v>1850</v>
      </c>
      <c r="D4" s="56">
        <f>D8</f>
        <v>4279</v>
      </c>
      <c r="E4" s="57">
        <f>(D4-B4)*100/B4</f>
        <v>-8.3136918791514898</v>
      </c>
      <c r="F4" s="57">
        <f>(D4-C4)*100/C4</f>
        <v>131.29729729729729</v>
      </c>
    </row>
    <row r="5" spans="1:6" x14ac:dyDescent="0.25">
      <c r="A5" s="58" t="s">
        <v>336</v>
      </c>
      <c r="B5" s="59">
        <v>4667</v>
      </c>
      <c r="C5" s="59">
        <f>C6</f>
        <v>1850</v>
      </c>
      <c r="D5" s="59">
        <f>D8</f>
        <v>4279</v>
      </c>
      <c r="E5" s="60">
        <f t="shared" ref="E5:E14" si="0">(D5-B5)*100/B5</f>
        <v>-8.3136918791514898</v>
      </c>
      <c r="F5" s="60">
        <f t="shared" ref="F5:F14" si="1">(D5-C5)*100/C5</f>
        <v>131.29729729729729</v>
      </c>
    </row>
    <row r="6" spans="1:6" x14ac:dyDescent="0.25">
      <c r="A6" s="58" t="s">
        <v>337</v>
      </c>
      <c r="B6" s="59">
        <v>4667</v>
      </c>
      <c r="C6" s="59">
        <f>C7</f>
        <v>1850</v>
      </c>
      <c r="D6" s="59">
        <f>D8</f>
        <v>4279</v>
      </c>
      <c r="E6" s="60">
        <f t="shared" si="0"/>
        <v>-8.3136918791514898</v>
      </c>
      <c r="F6" s="60">
        <f t="shared" si="1"/>
        <v>131.29729729729729</v>
      </c>
    </row>
    <row r="7" spans="1:6" x14ac:dyDescent="0.25">
      <c r="A7" s="58" t="s">
        <v>338</v>
      </c>
      <c r="B7" s="59">
        <v>4667</v>
      </c>
      <c r="C7" s="59">
        <f>C8</f>
        <v>1850</v>
      </c>
      <c r="D7" s="59">
        <f>D8</f>
        <v>4279</v>
      </c>
      <c r="E7" s="60">
        <f t="shared" si="0"/>
        <v>-8.3136918791514898</v>
      </c>
      <c r="F7" s="60">
        <f t="shared" si="1"/>
        <v>131.29729729729729</v>
      </c>
    </row>
    <row r="8" spans="1:6" x14ac:dyDescent="0.25">
      <c r="A8" s="58" t="s">
        <v>339</v>
      </c>
      <c r="B8" s="59">
        <v>4667</v>
      </c>
      <c r="C8" s="61">
        <v>1850</v>
      </c>
      <c r="D8" s="59">
        <f>ROUND(4279.2,0)</f>
        <v>4279</v>
      </c>
      <c r="E8" s="60">
        <f t="shared" si="0"/>
        <v>-8.3136918791514898</v>
      </c>
      <c r="F8" s="60">
        <f t="shared" si="1"/>
        <v>131.29729729729729</v>
      </c>
    </row>
    <row r="9" spans="1:6" x14ac:dyDescent="0.25">
      <c r="A9" s="55" t="s">
        <v>340</v>
      </c>
      <c r="B9" s="56">
        <v>995</v>
      </c>
      <c r="C9" s="54">
        <f>C10</f>
        <v>963</v>
      </c>
      <c r="D9" s="56">
        <f>D11+D13</f>
        <v>963</v>
      </c>
      <c r="E9" s="57">
        <f t="shared" si="0"/>
        <v>-3.2160804020100504</v>
      </c>
      <c r="F9" s="57">
        <f t="shared" si="1"/>
        <v>0</v>
      </c>
    </row>
    <row r="10" spans="1:6" x14ac:dyDescent="0.25">
      <c r="A10" s="62" t="s">
        <v>341</v>
      </c>
      <c r="B10" s="59">
        <v>995</v>
      </c>
      <c r="C10" s="61">
        <f>C12+C14</f>
        <v>963</v>
      </c>
      <c r="D10" s="59">
        <f>D11+D13</f>
        <v>963</v>
      </c>
      <c r="E10" s="60">
        <f t="shared" si="0"/>
        <v>-3.2160804020100504</v>
      </c>
      <c r="F10" s="60">
        <f t="shared" si="1"/>
        <v>0</v>
      </c>
    </row>
    <row r="11" spans="1:6" s="64" customFormat="1" x14ac:dyDescent="0.25">
      <c r="A11" s="58" t="s">
        <v>342</v>
      </c>
      <c r="B11" s="59">
        <v>252</v>
      </c>
      <c r="C11" s="59">
        <f>C12</f>
        <v>342</v>
      </c>
      <c r="D11" s="63">
        <f>D12</f>
        <v>285</v>
      </c>
      <c r="E11" s="60">
        <f t="shared" si="0"/>
        <v>13.095238095238095</v>
      </c>
      <c r="F11" s="60">
        <f t="shared" si="1"/>
        <v>-16.666666666666668</v>
      </c>
    </row>
    <row r="12" spans="1:6" s="64" customFormat="1" x14ac:dyDescent="0.25">
      <c r="A12" s="58" t="s">
        <v>343</v>
      </c>
      <c r="B12" s="59">
        <v>252</v>
      </c>
      <c r="C12" s="59">
        <v>342</v>
      </c>
      <c r="D12" s="63">
        <v>285</v>
      </c>
      <c r="E12" s="60">
        <f t="shared" si="0"/>
        <v>13.095238095238095</v>
      </c>
      <c r="F12" s="60">
        <f t="shared" si="1"/>
        <v>-16.666666666666668</v>
      </c>
    </row>
    <row r="13" spans="1:6" x14ac:dyDescent="0.25">
      <c r="A13" s="58" t="s">
        <v>344</v>
      </c>
      <c r="B13" s="59">
        <v>743</v>
      </c>
      <c r="C13" s="61">
        <f>C14</f>
        <v>621</v>
      </c>
      <c r="D13" s="59">
        <f>D14</f>
        <v>678</v>
      </c>
      <c r="E13" s="60">
        <f t="shared" si="0"/>
        <v>-8.748317631224765</v>
      </c>
      <c r="F13" s="60">
        <f t="shared" si="1"/>
        <v>9.1787439613526569</v>
      </c>
    </row>
    <row r="14" spans="1:6" x14ac:dyDescent="0.25">
      <c r="A14" s="58" t="s">
        <v>345</v>
      </c>
      <c r="B14" s="59">
        <v>743</v>
      </c>
      <c r="C14" s="61">
        <v>621</v>
      </c>
      <c r="D14" s="61">
        <f>621+57</f>
        <v>678</v>
      </c>
      <c r="E14" s="60">
        <f t="shared" si="0"/>
        <v>-8.748317631224765</v>
      </c>
      <c r="F14" s="60">
        <f t="shared" si="1"/>
        <v>9.1787439613526569</v>
      </c>
    </row>
    <row r="15" spans="1:6" x14ac:dyDescent="0.25">
      <c r="C15" s="65"/>
      <c r="D15" s="66"/>
      <c r="E15" s="67"/>
    </row>
    <row r="16" spans="1:6" x14ac:dyDescent="0.25">
      <c r="C16" s="65"/>
      <c r="D16" s="65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"/>
    </sheetView>
  </sheetViews>
  <sheetFormatPr defaultRowHeight="14.3" x14ac:dyDescent="0.25"/>
  <cols>
    <col min="1" max="1" width="56.375" customWidth="1"/>
    <col min="3" max="3" width="23.25" customWidth="1"/>
  </cols>
  <sheetData>
    <row r="1" spans="1:4" ht="28.55" x14ac:dyDescent="0.25">
      <c r="A1" s="73" t="s">
        <v>346</v>
      </c>
      <c r="B1" s="73"/>
      <c r="C1" s="73"/>
      <c r="D1" s="73"/>
    </row>
    <row r="2" spans="1:4" ht="14.95" thickBot="1" x14ac:dyDescent="0.2">
      <c r="A2" s="68" t="s">
        <v>379</v>
      </c>
      <c r="B2" s="74" t="s">
        <v>347</v>
      </c>
      <c r="C2" s="74"/>
      <c r="D2" s="70"/>
    </row>
    <row r="3" spans="1:4" ht="14.95" thickBot="1" x14ac:dyDescent="0.3">
      <c r="A3" s="71" t="s">
        <v>348</v>
      </c>
      <c r="B3" s="75" t="s">
        <v>349</v>
      </c>
      <c r="C3" s="76"/>
      <c r="D3" s="70"/>
    </row>
    <row r="4" spans="1:4" ht="30.1" customHeight="1" thickBot="1" x14ac:dyDescent="0.3">
      <c r="A4" s="72" t="s">
        <v>350</v>
      </c>
      <c r="B4" s="77">
        <v>0.3</v>
      </c>
      <c r="C4" s="78"/>
      <c r="D4" s="70"/>
    </row>
    <row r="5" spans="1:4" ht="30.1" customHeight="1" thickBot="1" x14ac:dyDescent="0.3">
      <c r="A5" s="72" t="s">
        <v>351</v>
      </c>
      <c r="B5" s="77">
        <v>0.2</v>
      </c>
      <c r="C5" s="78"/>
      <c r="D5" s="70"/>
    </row>
    <row r="6" spans="1:4" ht="30.1" customHeight="1" thickBot="1" x14ac:dyDescent="0.3">
      <c r="A6" s="72" t="s">
        <v>352</v>
      </c>
      <c r="B6" s="77">
        <v>0.4</v>
      </c>
      <c r="C6" s="78"/>
      <c r="D6" s="70"/>
    </row>
    <row r="7" spans="1:4" ht="30.1" customHeight="1" thickBot="1" x14ac:dyDescent="0.3">
      <c r="A7" s="72" t="s">
        <v>353</v>
      </c>
      <c r="B7" s="77">
        <v>0.3</v>
      </c>
      <c r="C7" s="78"/>
      <c r="D7" s="70"/>
    </row>
    <row r="8" spans="1:4" ht="30.1" customHeight="1" thickBot="1" x14ac:dyDescent="0.3">
      <c r="A8" s="72" t="s">
        <v>354</v>
      </c>
      <c r="B8" s="77">
        <v>0.3</v>
      </c>
      <c r="C8" s="78"/>
      <c r="D8" s="70"/>
    </row>
    <row r="9" spans="1:4" ht="30.1" customHeight="1" thickBot="1" x14ac:dyDescent="0.3">
      <c r="A9" s="72" t="s">
        <v>355</v>
      </c>
      <c r="B9" s="89">
        <v>0.5</v>
      </c>
      <c r="C9" s="90"/>
      <c r="D9" s="87"/>
    </row>
    <row r="10" spans="1:4" ht="14.95" thickBot="1" x14ac:dyDescent="0.3">
      <c r="A10" s="93" t="s">
        <v>356</v>
      </c>
      <c r="B10" s="91">
        <v>2</v>
      </c>
      <c r="C10" s="92"/>
      <c r="D10" s="88"/>
    </row>
  </sheetData>
  <mergeCells count="10">
    <mergeCell ref="B7:C7"/>
    <mergeCell ref="B8:C8"/>
    <mergeCell ref="B9:C9"/>
    <mergeCell ref="B10:C10"/>
    <mergeCell ref="A1:D1"/>
    <mergeCell ref="B2:C2"/>
    <mergeCell ref="B3:C3"/>
    <mergeCell ref="B4:C4"/>
    <mergeCell ref="B5:C5"/>
    <mergeCell ref="B6:C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H12" sqref="H12"/>
    </sheetView>
  </sheetViews>
  <sheetFormatPr defaultRowHeight="14.3" x14ac:dyDescent="0.25"/>
  <cols>
    <col min="1" max="1" width="9.125" customWidth="1"/>
    <col min="2" max="2" width="42.875" customWidth="1"/>
    <col min="3" max="3" width="16.125" customWidth="1"/>
  </cols>
  <sheetData>
    <row r="1" spans="1:3" ht="28.55" x14ac:dyDescent="0.25">
      <c r="A1" s="73" t="s">
        <v>357</v>
      </c>
      <c r="B1" s="73"/>
      <c r="C1" s="73"/>
    </row>
    <row r="2" spans="1:3" ht="14.95" thickBot="1" x14ac:dyDescent="0.2">
      <c r="A2" s="68" t="s">
        <v>358</v>
      </c>
      <c r="B2" s="68"/>
      <c r="C2" s="69" t="s">
        <v>347</v>
      </c>
    </row>
    <row r="3" spans="1:3" ht="14.95" thickBot="1" x14ac:dyDescent="0.3">
      <c r="A3" s="71" t="s">
        <v>359</v>
      </c>
      <c r="B3" s="81" t="s">
        <v>360</v>
      </c>
      <c r="C3" s="81" t="s">
        <v>361</v>
      </c>
    </row>
    <row r="4" spans="1:3" ht="22.6" customHeight="1" thickBot="1" x14ac:dyDescent="0.3">
      <c r="A4" s="82">
        <v>1</v>
      </c>
      <c r="B4" s="83" t="s">
        <v>362</v>
      </c>
      <c r="C4" s="84">
        <v>0.5</v>
      </c>
    </row>
    <row r="5" spans="1:3" ht="22.6" customHeight="1" thickBot="1" x14ac:dyDescent="0.3">
      <c r="A5" s="82">
        <v>2</v>
      </c>
      <c r="B5" s="83" t="s">
        <v>363</v>
      </c>
      <c r="C5" s="84">
        <v>3</v>
      </c>
    </row>
    <row r="6" spans="1:3" ht="22.6" customHeight="1" thickBot="1" x14ac:dyDescent="0.3">
      <c r="A6" s="82">
        <v>3</v>
      </c>
      <c r="B6" s="83" t="s">
        <v>364</v>
      </c>
      <c r="C6" s="84">
        <v>2.5</v>
      </c>
    </row>
    <row r="7" spans="1:3" ht="22.6" customHeight="1" thickBot="1" x14ac:dyDescent="0.3">
      <c r="A7" s="82">
        <v>4</v>
      </c>
      <c r="B7" s="83" t="s">
        <v>365</v>
      </c>
      <c r="C7" s="84">
        <v>0.5</v>
      </c>
    </row>
    <row r="8" spans="1:3" ht="22.6" customHeight="1" thickBot="1" x14ac:dyDescent="0.3">
      <c r="A8" s="82">
        <v>5</v>
      </c>
      <c r="B8" s="83" t="s">
        <v>366</v>
      </c>
      <c r="C8" s="84">
        <v>0.25</v>
      </c>
    </row>
    <row r="9" spans="1:3" ht="22.6" customHeight="1" thickBot="1" x14ac:dyDescent="0.3">
      <c r="A9" s="82">
        <v>6</v>
      </c>
      <c r="B9" s="83" t="s">
        <v>367</v>
      </c>
      <c r="C9" s="84">
        <v>1.2</v>
      </c>
    </row>
    <row r="10" spans="1:3" ht="22.6" customHeight="1" thickBot="1" x14ac:dyDescent="0.3">
      <c r="A10" s="82">
        <v>7</v>
      </c>
      <c r="B10" s="83" t="s">
        <v>368</v>
      </c>
      <c r="C10" s="84">
        <v>1</v>
      </c>
    </row>
    <row r="11" spans="1:3" ht="22.6" customHeight="1" thickBot="1" x14ac:dyDescent="0.3">
      <c r="A11" s="82">
        <v>8</v>
      </c>
      <c r="B11" s="83" t="s">
        <v>369</v>
      </c>
      <c r="C11" s="84">
        <v>0.85</v>
      </c>
    </row>
    <row r="12" spans="1:3" ht="22.6" customHeight="1" thickBot="1" x14ac:dyDescent="0.3">
      <c r="A12" s="82">
        <v>9</v>
      </c>
      <c r="B12" s="83" t="s">
        <v>370</v>
      </c>
      <c r="C12" s="84">
        <v>0.55000000000000004</v>
      </c>
    </row>
    <row r="13" spans="1:3" ht="36" customHeight="1" thickBot="1" x14ac:dyDescent="0.3">
      <c r="A13" s="82">
        <v>10</v>
      </c>
      <c r="B13" s="83" t="s">
        <v>371</v>
      </c>
      <c r="C13" s="84">
        <v>2.7</v>
      </c>
    </row>
    <row r="14" spans="1:3" ht="33.299999999999997" customHeight="1" thickBot="1" x14ac:dyDescent="0.3">
      <c r="A14" s="82">
        <v>11</v>
      </c>
      <c r="B14" s="83" t="s">
        <v>372</v>
      </c>
      <c r="C14" s="84">
        <v>0.4</v>
      </c>
    </row>
    <row r="15" spans="1:3" ht="22.6" customHeight="1" thickBot="1" x14ac:dyDescent="0.3">
      <c r="A15" s="82">
        <v>12</v>
      </c>
      <c r="B15" s="83" t="s">
        <v>373</v>
      </c>
      <c r="C15" s="84">
        <v>0.2</v>
      </c>
    </row>
    <row r="16" spans="1:3" ht="22.6" customHeight="1" thickBot="1" x14ac:dyDescent="0.3">
      <c r="A16" s="82">
        <v>13</v>
      </c>
      <c r="B16" s="83" t="s">
        <v>374</v>
      </c>
      <c r="C16" s="84">
        <v>0.5</v>
      </c>
    </row>
    <row r="17" spans="1:3" ht="22.6" customHeight="1" thickBot="1" x14ac:dyDescent="0.3">
      <c r="A17" s="82">
        <v>14</v>
      </c>
      <c r="B17" s="83" t="s">
        <v>375</v>
      </c>
      <c r="C17" s="84">
        <v>0.35</v>
      </c>
    </row>
    <row r="18" spans="1:3" ht="22.6" customHeight="1" thickBot="1" x14ac:dyDescent="0.3">
      <c r="A18" s="82">
        <v>15</v>
      </c>
      <c r="B18" s="83" t="s">
        <v>376</v>
      </c>
      <c r="C18" s="84">
        <v>0.4</v>
      </c>
    </row>
    <row r="19" spans="1:3" ht="22.6" customHeight="1" thickBot="1" x14ac:dyDescent="0.3">
      <c r="A19" s="82">
        <v>16</v>
      </c>
      <c r="B19" s="83" t="s">
        <v>377</v>
      </c>
      <c r="C19" s="84">
        <v>0.7</v>
      </c>
    </row>
    <row r="20" spans="1:3" ht="22.6" customHeight="1" thickBot="1" x14ac:dyDescent="0.3">
      <c r="A20" s="82">
        <v>17</v>
      </c>
      <c r="B20" s="83" t="s">
        <v>378</v>
      </c>
      <c r="C20" s="84">
        <v>4</v>
      </c>
    </row>
    <row r="21" spans="1:3" ht="14.95" thickBot="1" x14ac:dyDescent="0.3">
      <c r="A21" s="79" t="s">
        <v>356</v>
      </c>
      <c r="B21" s="80"/>
      <c r="C21" s="84">
        <v>19.600000000000001</v>
      </c>
    </row>
    <row r="22" spans="1:3" x14ac:dyDescent="0.25">
      <c r="A22" s="85"/>
    </row>
  </sheetData>
  <mergeCells count="2">
    <mergeCell ref="A1:C1"/>
    <mergeCell ref="A21:B2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表一</vt:lpstr>
      <vt:lpstr>表二</vt:lpstr>
      <vt:lpstr>表三</vt:lpstr>
      <vt:lpstr>表四</vt:lpstr>
      <vt:lpstr>表五</vt:lpstr>
      <vt:lpstr>表六</vt:lpstr>
      <vt:lpstr>表一!Print_Titles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2022-01-11T04:42:54Z</dcterms:created>
  <dcterms:modified xsi:type="dcterms:W3CDTF">2022-01-11T04:49:06Z</dcterms:modified>
</cp:coreProperties>
</file>